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8CB1DF2982204BB7A30D42712FC13F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48825" y="11791315"/>
          <a:ext cx="1581150" cy="2143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7E7192450E0943F7B8311ADFD04E15CE" descr="pic(2)(1)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7609205"/>
        </a:xfrm>
        <a:prstGeom prst="rect">
          <a:avLst/>
        </a:prstGeom>
      </xdr:spPr>
    </xdr:pic>
  </etc:cellImage>
  <etc:cellImage>
    <xdr:pic>
      <xdr:nvPicPr>
        <xdr:cNvPr id="7" name="ID_2886FF740CEC4F2A9FDA353B8D5079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25050" y="11413490"/>
          <a:ext cx="1123950" cy="1298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F6DB9342286E4445BD2246871C466F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876925" y="13836015"/>
          <a:ext cx="4752975" cy="603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5EADA3743EBC4C378AE6FA953D6A0DC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15375" y="14613890"/>
          <a:ext cx="3514725" cy="2981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417CA982133B49AAA77BC0BCC66766B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87010" y="17879060"/>
          <a:ext cx="8229600" cy="14630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F72CD8458A47479380BCEB26D307A65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876925" y="15829915"/>
          <a:ext cx="11058525" cy="5419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6863A7DA78F845F2862BB3F51AD8BF7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715375" y="15210790"/>
          <a:ext cx="3419475" cy="285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BF016DA34D454A989D8DD80DC61DF97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400925" y="3937000"/>
          <a:ext cx="5724525" cy="2838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96289DA3CDBF4784A439458C0BD536F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400925" y="2755900"/>
          <a:ext cx="3124200" cy="4410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90067EB86E6A435A877B20BEEF49AE9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400925" y="3149600"/>
          <a:ext cx="3609975" cy="529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6DABF5227AB84C67A64501DFD60E5BC3"/>
        <xdr:cNvPicPr>
          <a:picLocks noChangeAspect="1"/>
        </xdr:cNvPicPr>
      </xdr:nvPicPr>
      <xdr:blipFill>
        <a:blip r:embed="rId12"/>
        <a:srcRect t="13867" b="64491"/>
        <a:stretch>
          <a:fillRect/>
        </a:stretch>
      </xdr:blipFill>
      <xdr:spPr>
        <a:xfrm>
          <a:off x="4042410" y="2894965"/>
          <a:ext cx="1197610" cy="1195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BBBFB1B25088465982F601759FCCE87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829800" y="12467590"/>
          <a:ext cx="1332865" cy="1244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BE25F3D0531B4A0C868928006102A23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715375" y="12835890"/>
          <a:ext cx="3638550" cy="3581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BE2813A0FF9541659D5C602513646A5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715375" y="13089890"/>
          <a:ext cx="3514725" cy="3571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17FE1858DBF94915AFC8EB620421839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715375" y="13597890"/>
          <a:ext cx="3648075" cy="3286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C9D73BDEFEEF45E78B2FAC2B8C13155F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715375" y="13997940"/>
          <a:ext cx="3590925" cy="3181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40BF35D1A7224D17B1794C9324A2F7BF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715375" y="14841220"/>
          <a:ext cx="3733800" cy="3686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28967804B3204120AFF5A82930EC567C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363835" y="14927580"/>
          <a:ext cx="847090" cy="1244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83C0683224894B548068164271D6C5EF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715375" y="16006445"/>
          <a:ext cx="3724275" cy="3200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F15675F4E13440D0A4B086A0444E1C3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715375" y="15629890"/>
          <a:ext cx="11430000" cy="25431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E266D68B1953421DA3B095F5B4093DB2" descr="3ed8f4bb6ea06cb424f7ffdad048c4bf"/>
        <xdr:cNvPicPr>
          <a:picLocks noChangeAspect="1"/>
        </xdr:cNvPicPr>
      </xdr:nvPicPr>
      <xdr:blipFill>
        <a:blip r:embed="rId22"/>
        <a:srcRect b="39697"/>
        <a:stretch>
          <a:fillRect/>
        </a:stretch>
      </xdr:blipFill>
      <xdr:spPr>
        <a:xfrm>
          <a:off x="3827780" y="5358130"/>
          <a:ext cx="1377315" cy="862330"/>
        </a:xfrm>
        <a:prstGeom prst="rect">
          <a:avLst/>
        </a:prstGeom>
      </xdr:spPr>
    </xdr:pic>
  </etc:cellImage>
  <etc:cellImage>
    <xdr:pic>
      <xdr:nvPicPr>
        <xdr:cNvPr id="80" name="ID_CBE617E1B7A042C3B38B57924247895C" descr="37aa02be81bf7bdc66ed62b195a645c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flipH="1">
          <a:off x="8356600" y="20483830"/>
          <a:ext cx="429260" cy="309245"/>
        </a:xfrm>
        <a:prstGeom prst="rect">
          <a:avLst/>
        </a:prstGeom>
      </xdr:spPr>
    </xdr:pic>
  </etc:cellImage>
  <etc:cellImage>
    <xdr:pic>
      <xdr:nvPicPr>
        <xdr:cNvPr id="81" name="ID_8B7C559594BD47129825CD27B5C455F6" descr="91c4696192e0107a2bf87257c6ced14"/>
        <xdr:cNvPicPr>
          <a:picLocks noChangeAspect="1"/>
        </xdr:cNvPicPr>
      </xdr:nvPicPr>
      <xdr:blipFill>
        <a:blip r:embed="rId24"/>
        <a:srcRect l="49930" t="6913" r="1880" b="63468"/>
        <a:stretch>
          <a:fillRect/>
        </a:stretch>
      </xdr:blipFill>
      <xdr:spPr>
        <a:xfrm>
          <a:off x="8192135" y="18191480"/>
          <a:ext cx="613410" cy="551815"/>
        </a:xfrm>
        <a:prstGeom prst="rect">
          <a:avLst/>
        </a:prstGeom>
      </xdr:spPr>
    </xdr:pic>
  </etc:cellImage>
  <etc:cellImage>
    <xdr:pic>
      <xdr:nvPicPr>
        <xdr:cNvPr id="79" name="ID_324B0FF397D647A7BC14C15B6666DDB1" descr="29e4c84968f0d2bf91427e695ce93dc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flipH="1">
          <a:off x="8877935" y="19622770"/>
          <a:ext cx="481330" cy="422275"/>
        </a:xfrm>
        <a:prstGeom prst="rect">
          <a:avLst/>
        </a:prstGeom>
      </xdr:spPr>
    </xdr:pic>
  </etc:cellImage>
  <etc:cellImage>
    <xdr:pic>
      <xdr:nvPicPr>
        <xdr:cNvPr id="78" name="ID_3D1015F30DA246D89120DB0CB9CF36F5" descr="112c77d6435b9f9a6bdb9f3ec1f1f128"/>
        <xdr:cNvPicPr>
          <a:picLocks noChangeAspect="1"/>
        </xdr:cNvPicPr>
      </xdr:nvPicPr>
      <xdr:blipFill>
        <a:blip r:embed="rId26"/>
        <a:srcRect l="20891" t="7121" r="3231" b="-833"/>
        <a:stretch>
          <a:fillRect/>
        </a:stretch>
      </xdr:blipFill>
      <xdr:spPr>
        <a:xfrm>
          <a:off x="7232650" y="20283170"/>
          <a:ext cx="412750" cy="530860"/>
        </a:xfrm>
        <a:prstGeom prst="rect">
          <a:avLst/>
        </a:prstGeom>
      </xdr:spPr>
    </xdr:pic>
  </etc:cellImage>
  <etc:cellImage>
    <xdr:pic>
      <xdr:nvPicPr>
        <xdr:cNvPr id="76" name="ID_12C701A03F594B97915FDF3C47A1F6B9" descr="ae2cebeb014bb503d996dc4aa7816d53_compress"/>
        <xdr:cNvPicPr>
          <a:picLocks noChangeAspect="1"/>
        </xdr:cNvPicPr>
      </xdr:nvPicPr>
      <xdr:blipFill>
        <a:blip r:embed="rId27"/>
        <a:srcRect l="6705" t="36958" r="6538" b="37359"/>
        <a:stretch>
          <a:fillRect/>
        </a:stretch>
      </xdr:blipFill>
      <xdr:spPr>
        <a:xfrm>
          <a:off x="7042150" y="18780125"/>
          <a:ext cx="1050290" cy="313690"/>
        </a:xfrm>
        <a:prstGeom prst="rect">
          <a:avLst/>
        </a:prstGeom>
      </xdr:spPr>
    </xdr:pic>
  </etc:cellImage>
  <etc:cellImage>
    <xdr:pic>
      <xdr:nvPicPr>
        <xdr:cNvPr id="2" name="ID_1C51D02A3F564044B9BFF879B4C24811" descr="浴巾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745605" y="5892800"/>
          <a:ext cx="6297295" cy="10058400"/>
        </a:xfrm>
        <a:prstGeom prst="rect">
          <a:avLst/>
        </a:prstGeom>
      </xdr:spPr>
    </xdr:pic>
  </etc:cellImage>
  <etc:cellImage>
    <xdr:pic>
      <xdr:nvPicPr>
        <xdr:cNvPr id="4" name="ID_A85A88DB82574BB0AF2C22A82B209AEF" descr="医用口罩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745605" y="4368800"/>
          <a:ext cx="4435475" cy="10058400"/>
        </a:xfrm>
        <a:prstGeom prst="rect">
          <a:avLst/>
        </a:prstGeom>
      </xdr:spPr>
    </xdr:pic>
  </etc:cellImage>
  <etc:cellImage>
    <xdr:pic>
      <xdr:nvPicPr>
        <xdr:cNvPr id="87" name="ID_F001E001E21540109F19D77FD1704D31" descr="6c4c3110018b821ce18e50d7190611d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flipH="1">
          <a:off x="8310880" y="18982690"/>
          <a:ext cx="320675" cy="373380"/>
        </a:xfrm>
        <a:prstGeom prst="rect">
          <a:avLst/>
        </a:prstGeom>
      </xdr:spPr>
    </xdr:pic>
  </etc:cellImage>
  <etc:cellImage>
    <xdr:pic>
      <xdr:nvPicPr>
        <xdr:cNvPr id="82" name="ID_97C847BEA9504C0DB008F8DF2089D233" descr="37d5ac050c3060f833a1bd0e20c8e4a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10800000" flipV="1">
          <a:off x="8502015" y="20240625"/>
          <a:ext cx="306070" cy="472440"/>
        </a:xfrm>
        <a:prstGeom prst="rect">
          <a:avLst/>
        </a:prstGeom>
      </xdr:spPr>
    </xdr:pic>
  </etc:cellImage>
  <etc:cellImage>
    <xdr:pic>
      <xdr:nvPicPr>
        <xdr:cNvPr id="83" name="ID_BD25631BF5D5427EA277541944D4DA92" descr="fe9c859dbafc9a8cd5271e0ca92e127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689340" y="20864195"/>
          <a:ext cx="349885" cy="407670"/>
        </a:xfrm>
        <a:prstGeom prst="rect">
          <a:avLst/>
        </a:prstGeom>
      </xdr:spPr>
    </xdr:pic>
  </etc:cellImage>
  <etc:cellImage>
    <xdr:pic>
      <xdr:nvPicPr>
        <xdr:cNvPr id="84" name="ID_73A6D0B7C5534AFC8B8B1917B1DE2528" descr="bb4d1a425c6e3c42fa45e8b37d6fb5f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flipH="1">
          <a:off x="9497695" y="19950430"/>
          <a:ext cx="410845" cy="441960"/>
        </a:xfrm>
        <a:prstGeom prst="rect">
          <a:avLst/>
        </a:prstGeom>
      </xdr:spPr>
    </xdr:pic>
  </etc:cellImage>
  <etc:cellImage>
    <xdr:pic>
      <xdr:nvPicPr>
        <xdr:cNvPr id="85" name="ID_1AA467099C5143F8B028C39BAA7D621E" descr="3af52aab7b864466c4405b6eb69dad0c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704705" y="20650200"/>
          <a:ext cx="270510" cy="456565"/>
        </a:xfrm>
        <a:prstGeom prst="rect">
          <a:avLst/>
        </a:prstGeom>
      </xdr:spPr>
    </xdr:pic>
  </etc:cellImage>
  <etc:cellImage>
    <xdr:pic>
      <xdr:nvPicPr>
        <xdr:cNvPr id="86" name="ID_0B1DB10948B8409BA2E5BF271288DA7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499475" y="21431250"/>
          <a:ext cx="549275" cy="357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DE22C0FAAFAD48E385D6664CD3C6D68E" descr="图片1"/>
        <xdr:cNvPicPr/>
      </xdr:nvPicPr>
      <xdr:blipFill>
        <a:blip r:embed="rId36"/>
        <a:stretch>
          <a:fillRect/>
        </a:stretch>
      </xdr:blipFill>
      <xdr:spPr>
        <a:xfrm>
          <a:off x="0" y="0"/>
          <a:ext cx="5743575" cy="3829050"/>
        </a:xfrm>
        <a:prstGeom prst="rect">
          <a:avLst/>
        </a:prstGeom>
      </xdr:spPr>
    </xdr:pic>
  </etc:cellImage>
  <etc:cellImage>
    <xdr:pic>
      <xdr:nvPicPr>
        <xdr:cNvPr id="5" name="ID_F61CCFFF24DF4A0EB6923D577BD31BB2" descr="图片26"/>
        <xdr:cNvPicPr/>
      </xdr:nvPicPr>
      <xdr:blipFill>
        <a:blip r:embed="rId37"/>
        <a:stretch>
          <a:fillRect/>
        </a:stretch>
      </xdr:blipFill>
      <xdr:spPr>
        <a:xfrm>
          <a:off x="0" y="0"/>
          <a:ext cx="6429375" cy="4257675"/>
        </a:xfrm>
        <a:prstGeom prst="rect">
          <a:avLst/>
        </a:prstGeom>
      </xdr:spPr>
    </xdr:pic>
  </etc:cellImage>
  <etc:cellImage>
    <xdr:pic>
      <xdr:nvPicPr>
        <xdr:cNvPr id="8" name="ID_E641379286F447B2952E89363F1520E7" descr="图片29"/>
        <xdr:cNvPicPr/>
      </xdr:nvPicPr>
      <xdr:blipFill>
        <a:blip r:embed="rId38"/>
        <a:stretch>
          <a:fillRect/>
        </a:stretch>
      </xdr:blipFill>
      <xdr:spPr>
        <a:xfrm>
          <a:off x="0" y="0"/>
          <a:ext cx="3143250" cy="3971925"/>
        </a:xfrm>
        <a:prstGeom prst="rect">
          <a:avLst/>
        </a:prstGeom>
      </xdr:spPr>
    </xdr:pic>
  </etc:cellImage>
  <etc:cellImage>
    <xdr:pic>
      <xdr:nvPicPr>
        <xdr:cNvPr id="14" name="ID_00F4E177DA1C425EB1D27F4AC297BF90" descr="图片27"/>
        <xdr:cNvPicPr/>
      </xdr:nvPicPr>
      <xdr:blipFill>
        <a:blip r:embed="rId39"/>
        <a:stretch>
          <a:fillRect/>
        </a:stretch>
      </xdr:blipFill>
      <xdr:spPr>
        <a:xfrm>
          <a:off x="0" y="0"/>
          <a:ext cx="3886200" cy="4429125"/>
        </a:xfrm>
        <a:prstGeom prst="rect">
          <a:avLst/>
        </a:prstGeom>
      </xdr:spPr>
    </xdr:pic>
  </etc:cellImage>
  <etc:cellImage>
    <xdr:pic>
      <xdr:nvPicPr>
        <xdr:cNvPr id="68" name="ID_9B2CD0BC9C084AA69C5BF153BDE2B655" descr="图片2"/>
        <xdr:cNvPicPr/>
      </xdr:nvPicPr>
      <xdr:blipFill>
        <a:blip r:embed="rId40"/>
        <a:stretch>
          <a:fillRect/>
        </a:stretch>
      </xdr:blipFill>
      <xdr:spPr>
        <a:xfrm>
          <a:off x="0" y="0"/>
          <a:ext cx="4572000" cy="3771900"/>
        </a:xfrm>
        <a:prstGeom prst="rect">
          <a:avLst/>
        </a:prstGeom>
      </xdr:spPr>
    </xdr:pic>
  </etc:cellImage>
  <etc:cellImage>
    <xdr:pic>
      <xdr:nvPicPr>
        <xdr:cNvPr id="17" name="ID_1F9D82E00E184C44AB172ED840E45A66" descr="图片20"/>
        <xdr:cNvPicPr/>
      </xdr:nvPicPr>
      <xdr:blipFill>
        <a:blip r:embed="rId41"/>
        <a:stretch>
          <a:fillRect/>
        </a:stretch>
      </xdr:blipFill>
      <xdr:spPr>
        <a:xfrm>
          <a:off x="0" y="0"/>
          <a:ext cx="5057775" cy="5314950"/>
        </a:xfrm>
        <a:prstGeom prst="rect">
          <a:avLst/>
        </a:prstGeom>
      </xdr:spPr>
    </xdr:pic>
  </etc:cellImage>
  <etc:cellImage>
    <xdr:pic>
      <xdr:nvPicPr>
        <xdr:cNvPr id="19" name="ID_A9AD0D981331461EB56D48B423CF3A76" descr="图片18"/>
        <xdr:cNvPicPr/>
      </xdr:nvPicPr>
      <xdr:blipFill>
        <a:blip r:embed="rId42"/>
        <a:stretch>
          <a:fillRect/>
        </a:stretch>
      </xdr:blipFill>
      <xdr:spPr>
        <a:xfrm>
          <a:off x="0" y="0"/>
          <a:ext cx="6457950" cy="4619625"/>
        </a:xfrm>
        <a:prstGeom prst="rect">
          <a:avLst/>
        </a:prstGeom>
      </xdr:spPr>
    </xdr:pic>
  </etc:cellImage>
  <etc:cellImage>
    <xdr:pic>
      <xdr:nvPicPr>
        <xdr:cNvPr id="20" name="ID_601AB5516580469DA312581821DD27F5" descr="图片30"/>
        <xdr:cNvPicPr/>
      </xdr:nvPicPr>
      <xdr:blipFill>
        <a:blip r:embed="rId43"/>
        <a:stretch>
          <a:fillRect/>
        </a:stretch>
      </xdr:blipFill>
      <xdr:spPr>
        <a:xfrm>
          <a:off x="0" y="0"/>
          <a:ext cx="5886450" cy="4143375"/>
        </a:xfrm>
        <a:prstGeom prst="rect">
          <a:avLst/>
        </a:prstGeom>
      </xdr:spPr>
    </xdr:pic>
  </etc:cellImage>
  <etc:cellImage>
    <xdr:pic>
      <xdr:nvPicPr>
        <xdr:cNvPr id="47" name="ID_29545AF638E742DC9913FDB88E734CCD" descr="图片36"/>
        <xdr:cNvPicPr/>
      </xdr:nvPicPr>
      <xdr:blipFill>
        <a:blip r:embed="rId44"/>
        <a:stretch>
          <a:fillRect/>
        </a:stretch>
      </xdr:blipFill>
      <xdr:spPr>
        <a:xfrm>
          <a:off x="0" y="0"/>
          <a:ext cx="6372225" cy="3714750"/>
        </a:xfrm>
        <a:prstGeom prst="rect">
          <a:avLst/>
        </a:prstGeom>
      </xdr:spPr>
    </xdr:pic>
  </etc:cellImage>
  <etc:cellImage>
    <xdr:pic>
      <xdr:nvPicPr>
        <xdr:cNvPr id="53" name="ID_7DB408EC080E4FCFA8CD52238A3DF275" descr="图片16"/>
        <xdr:cNvPicPr/>
      </xdr:nvPicPr>
      <xdr:blipFill>
        <a:blip r:embed="rId45"/>
        <a:stretch>
          <a:fillRect/>
        </a:stretch>
      </xdr:blipFill>
      <xdr:spPr>
        <a:xfrm>
          <a:off x="0" y="0"/>
          <a:ext cx="5343525" cy="4562475"/>
        </a:xfrm>
        <a:prstGeom prst="rect">
          <a:avLst/>
        </a:prstGeom>
      </xdr:spPr>
    </xdr:pic>
  </etc:cellImage>
  <etc:cellImage>
    <xdr:pic>
      <xdr:nvPicPr>
        <xdr:cNvPr id="52" name="ID_3001FFD9CB7C472F983317FCF272956B" descr="图片19"/>
        <xdr:cNvPicPr/>
      </xdr:nvPicPr>
      <xdr:blipFill>
        <a:blip r:embed="rId46"/>
        <a:stretch>
          <a:fillRect/>
        </a:stretch>
      </xdr:blipFill>
      <xdr:spPr>
        <a:xfrm>
          <a:off x="0" y="0"/>
          <a:ext cx="4686300" cy="5686425"/>
        </a:xfrm>
        <a:prstGeom prst="rect">
          <a:avLst/>
        </a:prstGeom>
      </xdr:spPr>
    </xdr:pic>
  </etc:cellImage>
  <etc:cellImage>
    <xdr:pic>
      <xdr:nvPicPr>
        <xdr:cNvPr id="43" name="ID_02B26504B82B416BA3D84704D3429E46" descr="图片17"/>
        <xdr:cNvPicPr/>
      </xdr:nvPicPr>
      <xdr:blipFill>
        <a:blip r:embed="rId47"/>
        <a:stretch>
          <a:fillRect/>
        </a:stretch>
      </xdr:blipFill>
      <xdr:spPr>
        <a:xfrm>
          <a:off x="0" y="0"/>
          <a:ext cx="2562225" cy="2886075"/>
        </a:xfrm>
        <a:prstGeom prst="rect">
          <a:avLst/>
        </a:prstGeom>
      </xdr:spPr>
    </xdr:pic>
  </etc:cellImage>
  <etc:cellImage>
    <xdr:pic>
      <xdr:nvPicPr>
        <xdr:cNvPr id="54" name="ID_4EB2120257E047FA99C2860AE61C62EC" descr="图片15"/>
        <xdr:cNvPicPr/>
      </xdr:nvPicPr>
      <xdr:blipFill>
        <a:blip r:embed="rId48"/>
        <a:stretch>
          <a:fillRect/>
        </a:stretch>
      </xdr:blipFill>
      <xdr:spPr>
        <a:xfrm>
          <a:off x="0" y="0"/>
          <a:ext cx="4057650" cy="4943475"/>
        </a:xfrm>
        <a:prstGeom prst="rect">
          <a:avLst/>
        </a:prstGeom>
      </xdr:spPr>
    </xdr:pic>
  </etc:cellImage>
  <etc:cellImage>
    <xdr:pic>
      <xdr:nvPicPr>
        <xdr:cNvPr id="55" name="ID_6C346887B6D14F919C04F0AD8D687B1D" descr="图片14"/>
        <xdr:cNvPicPr/>
      </xdr:nvPicPr>
      <xdr:blipFill>
        <a:blip r:embed="rId49"/>
        <a:stretch>
          <a:fillRect/>
        </a:stretch>
      </xdr:blipFill>
      <xdr:spPr>
        <a:xfrm>
          <a:off x="0" y="0"/>
          <a:ext cx="4514850" cy="5143500"/>
        </a:xfrm>
        <a:prstGeom prst="rect">
          <a:avLst/>
        </a:prstGeom>
      </xdr:spPr>
    </xdr:pic>
  </etc:cellImage>
  <etc:cellImage>
    <xdr:pic>
      <xdr:nvPicPr>
        <xdr:cNvPr id="56" name="ID_618A324A805A4B02B445FB1B67C54845" descr="图片13"/>
        <xdr:cNvPicPr/>
      </xdr:nvPicPr>
      <xdr:blipFill>
        <a:blip r:embed="rId50"/>
        <a:stretch>
          <a:fillRect/>
        </a:stretch>
      </xdr:blipFill>
      <xdr:spPr>
        <a:xfrm>
          <a:off x="0" y="0"/>
          <a:ext cx="3657600" cy="5314950"/>
        </a:xfrm>
        <a:prstGeom prst="rect">
          <a:avLst/>
        </a:prstGeom>
      </xdr:spPr>
    </xdr:pic>
  </etc:cellImage>
  <etc:cellImage>
    <xdr:pic>
      <xdr:nvPicPr>
        <xdr:cNvPr id="58" name="ID_45CCCEE00EAC4992972404CB6DB35972" descr="图片11"/>
        <xdr:cNvPicPr/>
      </xdr:nvPicPr>
      <xdr:blipFill>
        <a:blip r:embed="rId51"/>
        <a:stretch>
          <a:fillRect/>
        </a:stretch>
      </xdr:blipFill>
      <xdr:spPr>
        <a:xfrm>
          <a:off x="0" y="0"/>
          <a:ext cx="2857500" cy="4514850"/>
        </a:xfrm>
        <a:prstGeom prst="rect">
          <a:avLst/>
        </a:prstGeom>
      </xdr:spPr>
    </xdr:pic>
  </etc:cellImage>
  <etc:cellImage>
    <xdr:pic>
      <xdr:nvPicPr>
        <xdr:cNvPr id="59" name="ID_F2FD26938ABD4E25A9E512436991DD79" descr="图片10"/>
        <xdr:cNvPicPr/>
      </xdr:nvPicPr>
      <xdr:blipFill>
        <a:blip r:embed="rId52"/>
        <a:stretch>
          <a:fillRect/>
        </a:stretch>
      </xdr:blipFill>
      <xdr:spPr>
        <a:xfrm>
          <a:off x="0" y="0"/>
          <a:ext cx="3371850" cy="4143375"/>
        </a:xfrm>
        <a:prstGeom prst="rect">
          <a:avLst/>
        </a:prstGeom>
      </xdr:spPr>
    </xdr:pic>
  </etc:cellImage>
  <etc:cellImage>
    <xdr:pic>
      <xdr:nvPicPr>
        <xdr:cNvPr id="60" name="ID_3EFCFD0EA05E40FAA1634FAAC36427F2" descr="图片9"/>
        <xdr:cNvPicPr/>
      </xdr:nvPicPr>
      <xdr:blipFill>
        <a:blip r:embed="rId53"/>
        <a:stretch>
          <a:fillRect/>
        </a:stretch>
      </xdr:blipFill>
      <xdr:spPr>
        <a:xfrm>
          <a:off x="0" y="0"/>
          <a:ext cx="5229225" cy="5772150"/>
        </a:xfrm>
        <a:prstGeom prst="rect">
          <a:avLst/>
        </a:prstGeom>
      </xdr:spPr>
    </xdr:pic>
  </etc:cellImage>
  <etc:cellImage>
    <xdr:pic>
      <xdr:nvPicPr>
        <xdr:cNvPr id="61" name="ID_921763D8FC474B67A42856A8DCBF5366" descr="图片8"/>
        <xdr:cNvPicPr/>
      </xdr:nvPicPr>
      <xdr:blipFill>
        <a:blip r:embed="rId54"/>
        <a:stretch>
          <a:fillRect/>
        </a:stretch>
      </xdr:blipFill>
      <xdr:spPr>
        <a:xfrm>
          <a:off x="0" y="0"/>
          <a:ext cx="4657725" cy="3343275"/>
        </a:xfrm>
        <a:prstGeom prst="rect">
          <a:avLst/>
        </a:prstGeom>
      </xdr:spPr>
    </xdr:pic>
  </etc:cellImage>
  <etc:cellImage>
    <xdr:pic>
      <xdr:nvPicPr>
        <xdr:cNvPr id="62" name="ID_E350768284754DE29EC43ABF3B99E4E5" descr="图片7"/>
        <xdr:cNvPicPr/>
      </xdr:nvPicPr>
      <xdr:blipFill>
        <a:blip r:embed="rId55"/>
        <a:stretch>
          <a:fillRect/>
        </a:stretch>
      </xdr:blipFill>
      <xdr:spPr>
        <a:xfrm>
          <a:off x="0" y="0"/>
          <a:ext cx="2828925" cy="4572000"/>
        </a:xfrm>
        <a:prstGeom prst="rect">
          <a:avLst/>
        </a:prstGeom>
      </xdr:spPr>
    </xdr:pic>
  </etc:cellImage>
  <etc:cellImage>
    <xdr:pic>
      <xdr:nvPicPr>
        <xdr:cNvPr id="66" name="ID_9DABBB8C292B4AA3A50F7BA3EAD4A732" descr="医疗垃圾袋（黄色）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5423535" y="5024120"/>
          <a:ext cx="8280400" cy="10195560"/>
        </a:xfrm>
        <a:prstGeom prst="rect">
          <a:avLst/>
        </a:prstGeom>
      </xdr:spPr>
    </xdr:pic>
  </etc:cellImage>
  <etc:cellImage>
    <xdr:pic>
      <xdr:nvPicPr>
        <xdr:cNvPr id="65" name="ID_B8A6374043654347B855C02B421C5662" descr="扣背杯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5297170" y="701040"/>
          <a:ext cx="9829800" cy="9761220"/>
        </a:xfrm>
        <a:prstGeom prst="rect">
          <a:avLst/>
        </a:prstGeom>
      </xdr:spPr>
    </xdr:pic>
  </etc:cellImage>
  <etc:cellImage>
    <xdr:pic>
      <xdr:nvPicPr>
        <xdr:cNvPr id="64" name="ID_99B8F16CC92347D29060DA45CAB1E589" descr="黑色垃圾袋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5423535" y="4706620"/>
          <a:ext cx="10058400" cy="10200640"/>
        </a:xfrm>
        <a:prstGeom prst="rect">
          <a:avLst/>
        </a:prstGeom>
      </xdr:spPr>
    </xdr:pic>
  </etc:cellImage>
  <etc:cellImage>
    <xdr:pic>
      <xdr:nvPicPr>
        <xdr:cNvPr id="21" name="ID_F9B5BD7C7A064D15B41143A1A997BE17" descr="0cbb883ccf6c890b128f1e7f0a1fa04c"/>
        <xdr:cNvPicPr/>
      </xdr:nvPicPr>
      <xdr:blipFill>
        <a:blip r:embed="rId59"/>
        <a:stretch>
          <a:fillRect/>
        </a:stretch>
      </xdr:blipFill>
      <xdr:spPr>
        <a:xfrm>
          <a:off x="0" y="0"/>
          <a:ext cx="7486650" cy="6540500"/>
        </a:xfrm>
        <a:prstGeom prst="rect">
          <a:avLst/>
        </a:prstGeom>
      </xdr:spPr>
    </xdr:pic>
  </etc:cellImage>
  <etc:cellImage>
    <xdr:pic>
      <xdr:nvPicPr>
        <xdr:cNvPr id="92" name="ID_C0FE764169004B4E94A2CBDB8DF0B34D" descr="d140cc1409ced924f34387ae526d47b0"/>
        <xdr:cNvPicPr>
          <a:picLocks noChangeAspect="1"/>
        </xdr:cNvPicPr>
      </xdr:nvPicPr>
      <xdr:blipFill>
        <a:blip r:embed="rId60"/>
        <a:srcRect l="54889" t="-36555" r="-237" b="-91254"/>
        <a:stretch>
          <a:fillRect/>
        </a:stretch>
      </xdr:blipFill>
      <xdr:spPr>
        <a:xfrm>
          <a:off x="9259570" y="22602825"/>
          <a:ext cx="459105" cy="1029970"/>
        </a:xfrm>
        <a:prstGeom prst="rect">
          <a:avLst/>
        </a:prstGeom>
      </xdr:spPr>
    </xdr:pic>
  </etc:cellImage>
  <etc:cellImage>
    <xdr:pic>
      <xdr:nvPicPr>
        <xdr:cNvPr id="90" name="ID_84C8FD47AB904A67BC148320C3C1BE01" descr="8d986f9df4ee18d6680b979b2df8eef0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0020935" y="21773515"/>
          <a:ext cx="514350" cy="576580"/>
        </a:xfrm>
        <a:prstGeom prst="rect">
          <a:avLst/>
        </a:prstGeom>
      </xdr:spPr>
    </xdr:pic>
  </etc:cellImage>
  <etc:cellImage>
    <xdr:pic>
      <xdr:nvPicPr>
        <xdr:cNvPr id="94" name="ID_B3670BFA40F84229B36FEEFF204C9BD1" descr="2c12f4accac29d4f556fb99d7cf1f38e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 flipH="1">
          <a:off x="8566150" y="22021800"/>
          <a:ext cx="433705" cy="530860"/>
        </a:xfrm>
        <a:prstGeom prst="rect">
          <a:avLst/>
        </a:prstGeom>
      </xdr:spPr>
    </xdr:pic>
  </etc:cellImage>
  <etc:cellImage>
    <xdr:pic>
      <xdr:nvPicPr>
        <xdr:cNvPr id="29" name="ID_9A0355874366412094259D1AF8D4C8D4" descr="模型人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4958715" y="53217445"/>
          <a:ext cx="4408170" cy="5410200"/>
        </a:xfrm>
        <a:prstGeom prst="rect">
          <a:avLst/>
        </a:prstGeom>
      </xdr:spPr>
    </xdr:pic>
  </etc:cellImage>
  <etc:cellImage>
    <xdr:pic>
      <xdr:nvPicPr>
        <xdr:cNvPr id="44" name="ID_A2C71913E8C54EB1AD322C8AD737FA93" descr="刮痧板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4958715" y="55114825"/>
          <a:ext cx="6113145" cy="6100445"/>
        </a:xfrm>
        <a:prstGeom prst="rect">
          <a:avLst/>
        </a:prstGeom>
      </xdr:spPr>
    </xdr:pic>
  </etc:cellImage>
  <etc:cellImage>
    <xdr:pic>
      <xdr:nvPicPr>
        <xdr:cNvPr id="31" name="ID_B76810E55C6B4B52AD9299D667DA844D" descr="王不留行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4958715" y="54169945"/>
          <a:ext cx="6113145" cy="6096000"/>
        </a:xfrm>
        <a:prstGeom prst="rect">
          <a:avLst/>
        </a:prstGeom>
      </xdr:spPr>
    </xdr:pic>
  </etc:cellImage>
  <etc:cellImage>
    <xdr:pic>
      <xdr:nvPicPr>
        <xdr:cNvPr id="48" name="ID_A7D81CA68FC547A697E648C87877FE77" descr="附子饼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4958715" y="59867800"/>
          <a:ext cx="5730240" cy="7648575"/>
        </a:xfrm>
        <a:prstGeom prst="rect">
          <a:avLst/>
        </a:prstGeom>
      </xdr:spPr>
    </xdr:pic>
  </etc:cellImage>
  <etc:cellImage>
    <xdr:pic>
      <xdr:nvPicPr>
        <xdr:cNvPr id="46" name="ID_968F5ABE14014336BB017AC5BFAF9CD6" descr="针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4958715" y="57021730"/>
          <a:ext cx="6113145" cy="6101715"/>
        </a:xfrm>
        <a:prstGeom prst="rect">
          <a:avLst/>
        </a:prstGeom>
      </xdr:spPr>
    </xdr:pic>
  </etc:cellImage>
  <etc:cellImage>
    <xdr:pic>
      <xdr:nvPicPr>
        <xdr:cNvPr id="45" name="ID_A0968F5E8E0249F8AA26F3AD3EC04C41" descr="艾条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4958715" y="56064150"/>
          <a:ext cx="9170670" cy="9171940"/>
        </a:xfrm>
        <a:prstGeom prst="rect">
          <a:avLst/>
        </a:prstGeom>
      </xdr:spPr>
    </xdr:pic>
  </etc:cellImage>
  <etc:cellImage>
    <xdr:pic>
      <xdr:nvPicPr>
        <xdr:cNvPr id="50" name="ID_DF02B94552B241F1A47857563CA9AE23" descr="口罩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4958715" y="61778515"/>
          <a:ext cx="6877050" cy="9178290"/>
        </a:xfrm>
        <a:prstGeom prst="rect">
          <a:avLst/>
        </a:prstGeom>
      </xdr:spPr>
    </xdr:pic>
  </etc:cellImage>
  <etc:cellImage>
    <xdr:pic>
      <xdr:nvPicPr>
        <xdr:cNvPr id="49" name="ID_80664F32A7E24F4DB1E71E8B39F993B8" descr="姜饼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958715" y="60826015"/>
          <a:ext cx="5730240" cy="7642860"/>
        </a:xfrm>
        <a:prstGeom prst="rect">
          <a:avLst/>
        </a:prstGeom>
      </xdr:spPr>
    </xdr:pic>
  </etc:cellImage>
  <etc:cellImage>
    <xdr:pic>
      <xdr:nvPicPr>
        <xdr:cNvPr id="70" name="ID_58ABA6334AB64E208971BA94C76960D5" descr="毛巾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958715" y="62731015"/>
          <a:ext cx="6877050" cy="9164955"/>
        </a:xfrm>
        <a:prstGeom prst="rect">
          <a:avLst/>
        </a:prstGeom>
      </xdr:spPr>
    </xdr:pic>
  </etc:cellImage>
  <etc:cellImage>
    <xdr:pic>
      <xdr:nvPicPr>
        <xdr:cNvPr id="30" name="ID_BF2B53AF8A824D258B9EA8E730A501CA" descr="玉拖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4958715" y="58376185"/>
          <a:ext cx="4126230" cy="3693795"/>
        </a:xfrm>
        <a:prstGeom prst="rect">
          <a:avLst/>
        </a:prstGeom>
      </xdr:spPr>
    </xdr:pic>
  </etc:cellImage>
  <etc:cellImage>
    <xdr:pic>
      <xdr:nvPicPr>
        <xdr:cNvPr id="51" name="ID_39E859AB46D44A40A8E74FBCDA29C9CE" descr="脉诊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4958715" y="64011175"/>
          <a:ext cx="6113145" cy="6130290"/>
        </a:xfrm>
        <a:prstGeom prst="rect">
          <a:avLst/>
        </a:prstGeom>
      </xdr:spPr>
    </xdr:pic>
  </etc:cellImage>
  <etc:cellImage>
    <xdr:pic>
      <xdr:nvPicPr>
        <xdr:cNvPr id="57" name="ID_DEBE5B2816F24B98A416EE34514FC8EF" descr="镊子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4958715" y="64963675"/>
          <a:ext cx="6113145" cy="6130290"/>
        </a:xfrm>
        <a:prstGeom prst="rect">
          <a:avLst/>
        </a:prstGeom>
      </xdr:spPr>
    </xdr:pic>
  </etc:cellImage>
  <etc:cellImage>
    <xdr:pic>
      <xdr:nvPicPr>
        <xdr:cNvPr id="63" name="ID_001002B1CE3847289B5D87C3DF624ED7" descr="酒精罐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4958715" y="65954275"/>
          <a:ext cx="8252460" cy="8268970"/>
        </a:xfrm>
        <a:prstGeom prst="rect">
          <a:avLst/>
        </a:prstGeom>
      </xdr:spPr>
    </xdr:pic>
  </etc:cellImage>
  <etc:cellImage>
    <xdr:pic>
      <xdr:nvPicPr>
        <xdr:cNvPr id="69" name="ID_3B4AB9CE0B244A08AE3DEED5E0222345" descr="镊子筒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4958715" y="66944875"/>
          <a:ext cx="6113145" cy="6130290"/>
        </a:xfrm>
        <a:prstGeom prst="rect">
          <a:avLst/>
        </a:prstGeom>
      </xdr:spPr>
    </xdr:pic>
  </etc:cellImage>
  <etc:cellImage>
    <xdr:pic>
      <xdr:nvPicPr>
        <xdr:cNvPr id="22" name="ID_8B265BEC287240BCB910B22224AEE6C5" descr="3f0f24b9f8f35f8ad7ab5281c5c90df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5370195" y="49988470"/>
          <a:ext cx="685165" cy="573405"/>
        </a:xfrm>
        <a:prstGeom prst="rect">
          <a:avLst/>
        </a:prstGeom>
      </xdr:spPr>
    </xdr:pic>
  </etc:cellImage>
  <etc:cellImage>
    <xdr:pic>
      <xdr:nvPicPr>
        <xdr:cNvPr id="23" name="ID_0E665BFA29624B86B4FBD4F408062470" descr="aa50cff78e483f246e7ae490bd140aa5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 flipH="1">
          <a:off x="5374005" y="49366170"/>
          <a:ext cx="703580" cy="279400"/>
        </a:xfrm>
        <a:prstGeom prst="rect">
          <a:avLst/>
        </a:prstGeom>
      </xdr:spPr>
    </xdr:pic>
  </etc:cellImage>
  <etc:cellImage>
    <xdr:pic>
      <xdr:nvPicPr>
        <xdr:cNvPr id="24" name="ID_57044B1B33A64865AB1AD220EEB146BD" descr="69c51fa603cab6d49085f97a1e7ded63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5261610" y="49071530"/>
          <a:ext cx="722630" cy="290830"/>
        </a:xfrm>
        <a:prstGeom prst="rect">
          <a:avLst/>
        </a:prstGeom>
      </xdr:spPr>
    </xdr:pic>
  </etc:cellImage>
  <etc:cellImage>
    <xdr:pic>
      <xdr:nvPicPr>
        <xdr:cNvPr id="25" name="ID_14E8D67EAFD74F9A802C91896E9ADA39" descr="8b46c28d357cb815df5c3f648fc12ab2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5299710" y="48316515"/>
          <a:ext cx="661035" cy="563245"/>
        </a:xfrm>
        <a:prstGeom prst="rect">
          <a:avLst/>
        </a:prstGeom>
      </xdr:spPr>
    </xdr:pic>
  </etc:cellImage>
  <etc:cellImage>
    <xdr:pic>
      <xdr:nvPicPr>
        <xdr:cNvPr id="26" name="ID_3ED7A08E7B584EA2A235C85FB65FF5EC" descr="de0ddbf22120b8ab19d720cf1481d0bd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5325110" y="47538005"/>
          <a:ext cx="683260" cy="548640"/>
        </a:xfrm>
        <a:prstGeom prst="rect">
          <a:avLst/>
        </a:prstGeom>
      </xdr:spPr>
    </xdr:pic>
  </etc:cellImage>
  <etc:cellImage>
    <xdr:pic>
      <xdr:nvPicPr>
        <xdr:cNvPr id="27" name="ID_441CAF6BCA8A406BBCE453382DC9ECFB" descr="07482f4558f916f46951f93e6dbda1f5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5342890" y="46922690"/>
          <a:ext cx="577850" cy="392430"/>
        </a:xfrm>
        <a:prstGeom prst="rect">
          <a:avLst/>
        </a:prstGeom>
      </xdr:spPr>
    </xdr:pic>
  </etc:cellImage>
  <etc:cellImage>
    <xdr:pic>
      <xdr:nvPicPr>
        <xdr:cNvPr id="28" name="ID_98E5F0118FE6476CAEB844463E0CE255" descr="3303345f2cb272f7023f73a1b4e4f25f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5243830" y="45965745"/>
          <a:ext cx="741680" cy="614680"/>
        </a:xfrm>
        <a:prstGeom prst="rect">
          <a:avLst/>
        </a:prstGeom>
      </xdr:spPr>
    </xdr:pic>
  </etc:cellImage>
  <etc:cellImage>
    <xdr:pic>
      <xdr:nvPicPr>
        <xdr:cNvPr id="110" name="ID_B040C764D2E64F9EA1D6C1C0278352FE" descr="a2036168993b27ffa94ba634d1d73939"/>
        <xdr:cNvPicPr/>
      </xdr:nvPicPr>
      <xdr:blipFill>
        <a:blip r:embed="rId84"/>
        <a:stretch>
          <a:fillRect/>
        </a:stretch>
      </xdr:blipFill>
      <xdr:spPr>
        <a:xfrm>
          <a:off x="0" y="0"/>
          <a:ext cx="5797550" cy="6610350"/>
        </a:xfrm>
        <a:prstGeom prst="rect">
          <a:avLst/>
        </a:prstGeom>
      </xdr:spPr>
    </xdr:pic>
  </etc:cellImage>
  <etc:cellImage>
    <xdr:pic>
      <xdr:nvPicPr>
        <xdr:cNvPr id="107" name="ID_D7D3933F9D0447188F0E8973ED22E133" descr="f696617f28da8fa7c82772180d345ea4"/>
        <xdr:cNvPicPr/>
      </xdr:nvPicPr>
      <xdr:blipFill>
        <a:blip r:embed="rId85"/>
        <a:stretch>
          <a:fillRect/>
        </a:stretch>
      </xdr:blipFill>
      <xdr:spPr>
        <a:xfrm>
          <a:off x="0" y="0"/>
          <a:ext cx="8121650" cy="8128000"/>
        </a:xfrm>
        <a:prstGeom prst="rect">
          <a:avLst/>
        </a:prstGeom>
      </xdr:spPr>
    </xdr:pic>
  </etc:cellImage>
  <etc:cellImage>
    <xdr:pic>
      <xdr:nvPicPr>
        <xdr:cNvPr id="108" name="ID_66A1E47BE89E4C319E02300B075D9768" descr="baafbe1e9c13b631f83b7ff3b1eb3da0"/>
        <xdr:cNvPicPr/>
      </xdr:nvPicPr>
      <xdr:blipFill>
        <a:blip r:embed="rId86"/>
        <a:stretch>
          <a:fillRect/>
        </a:stretch>
      </xdr:blipFill>
      <xdr:spPr>
        <a:xfrm>
          <a:off x="0" y="0"/>
          <a:ext cx="9144000" cy="7435850"/>
        </a:xfrm>
        <a:prstGeom prst="rect">
          <a:avLst/>
        </a:prstGeom>
      </xdr:spPr>
    </xdr:pic>
  </etc:cellImage>
  <etc:cellImage>
    <xdr:pic>
      <xdr:nvPicPr>
        <xdr:cNvPr id="109" name="ID_2D72A6DC299A48EAB86993E9C10AA537" descr="c42bd3610620e0a48cbdedb1caa24439"/>
        <xdr:cNvPicPr/>
      </xdr:nvPicPr>
      <xdr:blipFill>
        <a:blip r:embed="rId87"/>
        <a:stretch>
          <a:fillRect/>
        </a:stretch>
      </xdr:blipFill>
      <xdr:spPr>
        <a:xfrm>
          <a:off x="0" y="0"/>
          <a:ext cx="8242300" cy="8128000"/>
        </a:xfrm>
        <a:prstGeom prst="rect">
          <a:avLst/>
        </a:prstGeom>
      </xdr:spPr>
    </xdr:pic>
  </etc:cellImage>
  <etc:cellImage>
    <xdr:pic>
      <xdr:nvPicPr>
        <xdr:cNvPr id="105" name="ID_ADB7155B30B648B594273BF42FE5DA97" descr="fe022585c29ed69e62c25c66ea52ed1d"/>
        <xdr:cNvPicPr/>
      </xdr:nvPicPr>
      <xdr:blipFill>
        <a:blip r:embed="rId88"/>
        <a:stretch>
          <a:fillRect/>
        </a:stretch>
      </xdr:blipFill>
      <xdr:spPr>
        <a:xfrm>
          <a:off x="0" y="0"/>
          <a:ext cx="8223250" cy="8128000"/>
        </a:xfrm>
        <a:prstGeom prst="rect">
          <a:avLst/>
        </a:prstGeom>
      </xdr:spPr>
    </xdr:pic>
  </etc:cellImage>
  <etc:cellImage>
    <xdr:pic>
      <xdr:nvPicPr>
        <xdr:cNvPr id="106" name="ID_4334031B24524C259D33FCC979C090B7" descr="725ca746ae91e4599c9360a96472a8f7"/>
        <xdr:cNvPicPr/>
      </xdr:nvPicPr>
      <xdr:blipFill>
        <a:blip r:embed="rId89"/>
        <a:stretch>
          <a:fillRect/>
        </a:stretch>
      </xdr:blipFill>
      <xdr:spPr>
        <a:xfrm>
          <a:off x="0" y="0"/>
          <a:ext cx="8128000" cy="8203565"/>
        </a:xfrm>
        <a:prstGeom prst="rect">
          <a:avLst/>
        </a:prstGeom>
      </xdr:spPr>
    </xdr:pic>
  </etc:cellImage>
  <etc:cellImage>
    <xdr:pic>
      <xdr:nvPicPr>
        <xdr:cNvPr id="103" name="ID_F8C8E71BC743448090D42A17945B6DBC" descr="2d15045a519dd7b90379e114a841cf68"/>
        <xdr:cNvPicPr/>
      </xdr:nvPicPr>
      <xdr:blipFill>
        <a:blip r:embed="rId90"/>
        <a:stretch>
          <a:fillRect/>
        </a:stretch>
      </xdr:blipFill>
      <xdr:spPr>
        <a:xfrm>
          <a:off x="0" y="0"/>
          <a:ext cx="8255000" cy="8121650"/>
        </a:xfrm>
        <a:prstGeom prst="rect">
          <a:avLst/>
        </a:prstGeom>
      </xdr:spPr>
    </xdr:pic>
  </etc:cellImage>
  <etc:cellImage>
    <xdr:pic>
      <xdr:nvPicPr>
        <xdr:cNvPr id="104" name="ID_D53448615749417091FE3C66839F3697" descr="6999e65844e56629af679bb5ae235aa2"/>
        <xdr:cNvPicPr/>
      </xdr:nvPicPr>
      <xdr:blipFill>
        <a:blip r:embed="rId91"/>
        <a:stretch>
          <a:fillRect/>
        </a:stretch>
      </xdr:blipFill>
      <xdr:spPr>
        <a:xfrm>
          <a:off x="0" y="0"/>
          <a:ext cx="8274050" cy="8121650"/>
        </a:xfrm>
        <a:prstGeom prst="rect">
          <a:avLst/>
        </a:prstGeom>
      </xdr:spPr>
    </xdr:pic>
  </etc:cellImage>
  <etc:cellImage>
    <xdr:pic>
      <xdr:nvPicPr>
        <xdr:cNvPr id="101" name="ID_844AC0DB397B47B88276C1DCC3D66710" descr="1b2bfcd1d175b1f5989b4b293edaaa5d"/>
        <xdr:cNvPicPr/>
      </xdr:nvPicPr>
      <xdr:blipFill>
        <a:blip r:embed="rId92"/>
        <a:stretch>
          <a:fillRect/>
        </a:stretch>
      </xdr:blipFill>
      <xdr:spPr>
        <a:xfrm>
          <a:off x="0" y="0"/>
          <a:ext cx="8280400" cy="8128000"/>
        </a:xfrm>
        <a:prstGeom prst="rect">
          <a:avLst/>
        </a:prstGeom>
      </xdr:spPr>
    </xdr:pic>
  </etc:cellImage>
  <etc:cellImage>
    <xdr:pic>
      <xdr:nvPicPr>
        <xdr:cNvPr id="100" name="ID_46C07A10825546F68C08BE6D0F06FCC2" descr="27e711483b5291271501cf090d223966"/>
        <xdr:cNvPicPr/>
      </xdr:nvPicPr>
      <xdr:blipFill>
        <a:blip r:embed="rId93"/>
        <a:stretch>
          <a:fillRect/>
        </a:stretch>
      </xdr:blipFill>
      <xdr:spPr>
        <a:xfrm>
          <a:off x="0" y="0"/>
          <a:ext cx="8128000" cy="8128000"/>
        </a:xfrm>
        <a:prstGeom prst="rect">
          <a:avLst/>
        </a:prstGeom>
      </xdr:spPr>
    </xdr:pic>
  </etc:cellImage>
  <etc:cellImage>
    <xdr:pic>
      <xdr:nvPicPr>
        <xdr:cNvPr id="99" name="ID_6ED3197909E445E4934E543EE49FBF26" descr="366bcc6de452e3337e9da58b651c2dac"/>
        <xdr:cNvPicPr/>
      </xdr:nvPicPr>
      <xdr:blipFill>
        <a:blip r:embed="rId94"/>
        <a:stretch>
          <a:fillRect/>
        </a:stretch>
      </xdr:blipFill>
      <xdr:spPr>
        <a:xfrm>
          <a:off x="0" y="0"/>
          <a:ext cx="8203565" cy="8121650"/>
        </a:xfrm>
        <a:prstGeom prst="rect">
          <a:avLst/>
        </a:prstGeom>
      </xdr:spPr>
    </xdr:pic>
  </etc:cellImage>
  <etc:cellImage>
    <xdr:pic>
      <xdr:nvPicPr>
        <xdr:cNvPr id="98" name="ID_5988FFBCC6354F3581F5AFDDBB0D57F0" descr="2500d860aa673c97cf2c7c911a40345e"/>
        <xdr:cNvPicPr/>
      </xdr:nvPicPr>
      <xdr:blipFill>
        <a:blip r:embed="rId95"/>
        <a:stretch>
          <a:fillRect/>
        </a:stretch>
      </xdr:blipFill>
      <xdr:spPr>
        <a:xfrm>
          <a:off x="0" y="0"/>
          <a:ext cx="8146415" cy="8121650"/>
        </a:xfrm>
        <a:prstGeom prst="rect">
          <a:avLst/>
        </a:prstGeom>
      </xdr:spPr>
    </xdr:pic>
  </etc:cellImage>
  <etc:cellImage>
    <xdr:pic>
      <xdr:nvPicPr>
        <xdr:cNvPr id="97" name="ID_68681B3A271F4A4AA1D154E8261AD116" descr="a090c4f85d2b0954650e587cfa941745"/>
        <xdr:cNvPicPr/>
      </xdr:nvPicPr>
      <xdr:blipFill>
        <a:blip r:embed="rId96"/>
        <a:stretch>
          <a:fillRect/>
        </a:stretch>
      </xdr:blipFill>
      <xdr:spPr>
        <a:xfrm>
          <a:off x="0" y="0"/>
          <a:ext cx="8286750" cy="8128000"/>
        </a:xfrm>
        <a:prstGeom prst="rect">
          <a:avLst/>
        </a:prstGeom>
      </xdr:spPr>
    </xdr:pic>
  </etc:cellImage>
  <etc:cellImage>
    <xdr:pic>
      <xdr:nvPicPr>
        <xdr:cNvPr id="114" name="ID_E4668B94A8654D0CAC092DCA935F7222" descr="43c2653b25dbbeb343e291ab1ab9e792"/>
        <xdr:cNvPicPr/>
      </xdr:nvPicPr>
      <xdr:blipFill>
        <a:blip r:embed="rId97"/>
        <a:stretch>
          <a:fillRect/>
        </a:stretch>
      </xdr:blipFill>
      <xdr:spPr>
        <a:xfrm>
          <a:off x="0" y="0"/>
          <a:ext cx="7486650" cy="8515350"/>
        </a:xfrm>
        <a:prstGeom prst="rect">
          <a:avLst/>
        </a:prstGeom>
      </xdr:spPr>
    </xdr:pic>
  </etc:cellImage>
  <etc:cellImage>
    <xdr:pic>
      <xdr:nvPicPr>
        <xdr:cNvPr id="111" name="ID_18CA4CC5B5B44F98B90FAC80C9DEA62A" descr="ec786166ec9e31fb7cdf89e0bc7b1702"/>
        <xdr:cNvPicPr/>
      </xdr:nvPicPr>
      <xdr:blipFill>
        <a:blip r:embed="rId98"/>
        <a:stretch>
          <a:fillRect/>
        </a:stretch>
      </xdr:blipFill>
      <xdr:spPr>
        <a:xfrm>
          <a:off x="0" y="0"/>
          <a:ext cx="8128000" cy="8629650"/>
        </a:xfrm>
        <a:prstGeom prst="rect">
          <a:avLst/>
        </a:prstGeom>
      </xdr:spPr>
    </xdr:pic>
  </etc:cellImage>
  <etc:cellImage>
    <xdr:pic>
      <xdr:nvPicPr>
        <xdr:cNvPr id="96" name="ID_F33358CB85C64107943837F319DC1D40" descr="150d3fb7f9ea1f64bbd9984ab5a92382"/>
        <xdr:cNvPicPr/>
      </xdr:nvPicPr>
      <xdr:blipFill>
        <a:blip r:embed="rId99"/>
        <a:stretch>
          <a:fillRect/>
        </a:stretch>
      </xdr:blipFill>
      <xdr:spPr>
        <a:xfrm>
          <a:off x="0" y="0"/>
          <a:ext cx="8317865" cy="8121650"/>
        </a:xfrm>
        <a:prstGeom prst="rect">
          <a:avLst/>
        </a:prstGeom>
      </xdr:spPr>
    </xdr:pic>
  </etc:cellImage>
  <etc:cellImage>
    <xdr:pic>
      <xdr:nvPicPr>
        <xdr:cNvPr id="113" name="ID_5D6D64947D834973B609111203DDB59C" descr="c9857ff2657b8e3c2c23fd1668cb5dd9"/>
        <xdr:cNvPicPr/>
      </xdr:nvPicPr>
      <xdr:blipFill>
        <a:blip r:embed="rId100"/>
        <a:stretch>
          <a:fillRect/>
        </a:stretch>
      </xdr:blipFill>
      <xdr:spPr>
        <a:xfrm>
          <a:off x="0" y="0"/>
          <a:ext cx="7486650" cy="8546465"/>
        </a:xfrm>
        <a:prstGeom prst="rect">
          <a:avLst/>
        </a:prstGeom>
      </xdr:spPr>
    </xdr:pic>
  </etc:cellImage>
  <etc:cellImage>
    <xdr:pic>
      <xdr:nvPicPr>
        <xdr:cNvPr id="95" name="ID_B434666662E84135940FCC66EC75517B" descr="37d82322b1af347d0bdfa9d5c62de65b"/>
        <xdr:cNvPicPr/>
      </xdr:nvPicPr>
      <xdr:blipFill>
        <a:blip r:embed="rId101"/>
        <a:stretch>
          <a:fillRect/>
        </a:stretch>
      </xdr:blipFill>
      <xdr:spPr>
        <a:xfrm>
          <a:off x="0" y="0"/>
          <a:ext cx="4526915" cy="10058400"/>
        </a:xfrm>
        <a:prstGeom prst="rect">
          <a:avLst/>
        </a:prstGeom>
      </xdr:spPr>
    </xdr:pic>
  </etc:cellImage>
  <etc:cellImage>
    <xdr:pic>
      <xdr:nvPicPr>
        <xdr:cNvPr id="71" name="ID_F8DA621528AB4D95A1CE36C488D01033" descr="b86fb67195a8cc385019c5c61b842335"/>
        <xdr:cNvPicPr/>
      </xdr:nvPicPr>
      <xdr:blipFill>
        <a:blip r:embed="rId102"/>
        <a:stretch>
          <a:fillRect/>
        </a:stretch>
      </xdr:blipFill>
      <xdr:spPr>
        <a:xfrm>
          <a:off x="0" y="0"/>
          <a:ext cx="7700010" cy="10058400"/>
        </a:xfrm>
        <a:prstGeom prst="rect">
          <a:avLst/>
        </a:prstGeom>
      </xdr:spPr>
    </xdr:pic>
  </etc:cellImage>
  <etc:cellImage>
    <xdr:pic>
      <xdr:nvPicPr>
        <xdr:cNvPr id="102" name="ID_E969DE2D5FA54D61B120EF3C7CF77FB0" descr="d26f709360ecc2ae3544dee4b5292629"/>
        <xdr:cNvPicPr/>
      </xdr:nvPicPr>
      <xdr:blipFill>
        <a:blip r:embed="rId103"/>
        <a:stretch>
          <a:fillRect/>
        </a:stretch>
      </xdr:blipFill>
      <xdr:spPr>
        <a:xfrm>
          <a:off x="0" y="0"/>
          <a:ext cx="8128000" cy="8128000"/>
        </a:xfrm>
        <a:prstGeom prst="rect">
          <a:avLst/>
        </a:prstGeom>
      </xdr:spPr>
    </xdr:pic>
  </etc:cellImage>
  <etc:cellImage>
    <xdr:pic>
      <xdr:nvPicPr>
        <xdr:cNvPr id="77" name="ID_E2C28466C30F4C7B9AE032508978FAA1" descr="c297c5123db830f480e7e8199c1d7558"/>
        <xdr:cNvPicPr/>
      </xdr:nvPicPr>
      <xdr:blipFill>
        <a:blip r:embed="rId104"/>
        <a:stretch>
          <a:fillRect/>
        </a:stretch>
      </xdr:blipFill>
      <xdr:spPr>
        <a:xfrm>
          <a:off x="0" y="0"/>
          <a:ext cx="8223250" cy="8128000"/>
        </a:xfrm>
        <a:prstGeom prst="rect">
          <a:avLst/>
        </a:prstGeom>
      </xdr:spPr>
    </xdr:pic>
  </etc:cellImage>
  <etc:cellImage>
    <xdr:pic>
      <xdr:nvPicPr>
        <xdr:cNvPr id="75" name="ID_D022143B6E5347D3B07F02032DD4D865" descr="b93604b7cfdf9bf0ec10918a6439b97a"/>
        <xdr:cNvPicPr/>
      </xdr:nvPicPr>
      <xdr:blipFill>
        <a:blip r:embed="rId105"/>
        <a:stretch>
          <a:fillRect/>
        </a:stretch>
      </xdr:blipFill>
      <xdr:spPr>
        <a:xfrm>
          <a:off x="0" y="0"/>
          <a:ext cx="8305800" cy="8128000"/>
        </a:xfrm>
        <a:prstGeom prst="rect">
          <a:avLst/>
        </a:prstGeom>
      </xdr:spPr>
    </xdr:pic>
  </etc:cellImage>
  <etc:cellImage>
    <xdr:pic>
      <xdr:nvPicPr>
        <xdr:cNvPr id="74" name="ID_AD0AD93671C24C40A1270FD678F81CBE" descr="c35cdfcc09c3b42e25949d20fbd88dda"/>
        <xdr:cNvPicPr/>
      </xdr:nvPicPr>
      <xdr:blipFill>
        <a:blip r:embed="rId106"/>
        <a:stretch>
          <a:fillRect/>
        </a:stretch>
      </xdr:blipFill>
      <xdr:spPr>
        <a:xfrm>
          <a:off x="0" y="0"/>
          <a:ext cx="8356600" cy="8121650"/>
        </a:xfrm>
        <a:prstGeom prst="rect">
          <a:avLst/>
        </a:prstGeom>
      </xdr:spPr>
    </xdr:pic>
  </etc:cellImage>
  <etc:cellImage>
    <xdr:pic>
      <xdr:nvPicPr>
        <xdr:cNvPr id="115" name="ID_A53D201AB7734DE292BDFD807BC48AFE" descr="cea5224218b42bc9f7ec012e39aedd51"/>
        <xdr:cNvPicPr/>
      </xdr:nvPicPr>
      <xdr:blipFill>
        <a:blip r:embed="rId107"/>
        <a:stretch>
          <a:fillRect/>
        </a:stretch>
      </xdr:blipFill>
      <xdr:spPr>
        <a:xfrm>
          <a:off x="0" y="0"/>
          <a:ext cx="7486650" cy="8489315"/>
        </a:xfrm>
        <a:prstGeom prst="rect">
          <a:avLst/>
        </a:prstGeom>
      </xdr:spPr>
    </xdr:pic>
  </etc:cellImage>
  <etc:cellImage>
    <xdr:pic>
      <xdr:nvPicPr>
        <xdr:cNvPr id="73" name="ID_44F3C36B3FCD4426BBDE738640194AFC" descr="790636588391b63ded4de68206f58452"/>
        <xdr:cNvPicPr/>
      </xdr:nvPicPr>
      <xdr:blipFill>
        <a:blip r:embed="rId108"/>
        <a:stretch>
          <a:fillRect/>
        </a:stretch>
      </xdr:blipFill>
      <xdr:spPr>
        <a:xfrm>
          <a:off x="0" y="0"/>
          <a:ext cx="8128000" cy="8128000"/>
        </a:xfrm>
        <a:prstGeom prst="rect">
          <a:avLst/>
        </a:prstGeom>
      </xdr:spPr>
    </xdr:pic>
  </etc:cellImage>
  <etc:cellImage>
    <xdr:pic>
      <xdr:nvPicPr>
        <xdr:cNvPr id="72" name="ID_64216D22650749C889A3761C6FE362E2" descr="d4890323dd7735654831f87d94707f94"/>
        <xdr:cNvPicPr/>
      </xdr:nvPicPr>
      <xdr:blipFill>
        <a:blip r:embed="rId109"/>
        <a:stretch>
          <a:fillRect/>
        </a:stretch>
      </xdr:blipFill>
      <xdr:spPr>
        <a:xfrm>
          <a:off x="0" y="0"/>
          <a:ext cx="6858000" cy="5588000"/>
        </a:xfrm>
        <a:prstGeom prst="rect">
          <a:avLst/>
        </a:prstGeom>
      </xdr:spPr>
    </xdr:pic>
  </etc:cellImage>
  <etc:cellImage>
    <xdr:pic>
      <xdr:nvPicPr>
        <xdr:cNvPr id="112" name="ID_DD391DEA2B6D48F687B950BAB3377938" descr="bdcbd76a2e4910b598047d80439e36b3"/>
        <xdr:cNvPicPr/>
      </xdr:nvPicPr>
      <xdr:blipFill>
        <a:blip r:embed="rId110"/>
        <a:stretch>
          <a:fillRect/>
        </a:stretch>
      </xdr:blipFill>
      <xdr:spPr>
        <a:xfrm>
          <a:off x="0" y="0"/>
          <a:ext cx="7486650" cy="8546465"/>
        </a:xfrm>
        <a:prstGeom prst="rect">
          <a:avLst/>
        </a:prstGeom>
      </xdr:spPr>
    </xdr:pic>
  </etc:cellImage>
  <etc:cellImage>
    <xdr:pic>
      <xdr:nvPicPr>
        <xdr:cNvPr id="88" name="ID_5BBABE32529541D188F3C532C074A60B" descr="145c5150beb31aacc8212210786161ef"/>
        <xdr:cNvPicPr/>
      </xdr:nvPicPr>
      <xdr:blipFill>
        <a:blip r:embed="rId111"/>
        <a:stretch>
          <a:fillRect/>
        </a:stretch>
      </xdr:blipFill>
      <xdr:spPr>
        <a:xfrm>
          <a:off x="0" y="0"/>
          <a:ext cx="8267700" cy="81216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<sst xmlns="http://schemas.openxmlformats.org/spreadsheetml/2006/main" count="441" uniqueCount="378">
  <si>
    <t>2025—2026学年 第二学期医疗护理系实验实训耗材明细</t>
  </si>
  <si>
    <t>序号</t>
  </si>
  <si>
    <t>实验实训室名称</t>
  </si>
  <si>
    <t>物品名称</t>
  </si>
  <si>
    <t>规格</t>
  </si>
  <si>
    <t>数量</t>
  </si>
  <si>
    <t>备注</t>
  </si>
  <si>
    <t>估计单价（元）</t>
  </si>
  <si>
    <t>合计（元）</t>
  </si>
  <si>
    <t>护理教研室</t>
  </si>
  <si>
    <t>纱布</t>
  </si>
  <si>
    <t>8cm×10cm-8p</t>
  </si>
  <si>
    <t>100片/包</t>
  </si>
  <si>
    <t>一次性口罩</t>
  </si>
  <si>
    <t>独立包装</t>
  </si>
  <si>
    <t>10片/包</t>
  </si>
  <si>
    <t>一次性口腔护理包</t>
  </si>
  <si>
    <t>扬州大海</t>
  </si>
  <si>
    <t>胃管插管包</t>
  </si>
  <si>
    <r>
      <rPr>
        <sz val="12"/>
        <color rgb="FF000000"/>
        <rFont val="宋体"/>
        <charset val="134"/>
      </rPr>
      <t>安尔碘</t>
    </r>
    <r>
      <rPr>
        <sz val="12"/>
        <color indexed="8"/>
        <rFont val="Microsoft YaHei"/>
        <charset val="134"/>
      </rPr>
      <t>Ⅰ</t>
    </r>
    <r>
      <rPr>
        <sz val="12"/>
        <color indexed="8"/>
        <rFont val="宋体"/>
        <charset val="134"/>
      </rPr>
      <t>型</t>
    </r>
  </si>
  <si>
    <t>60ml拧盖</t>
  </si>
  <si>
    <t>酒精（75%）</t>
  </si>
  <si>
    <t>100ml</t>
  </si>
  <si>
    <t>无菌干棉签</t>
  </si>
  <si>
    <t>50小包/包 1000支/大包</t>
  </si>
  <si>
    <t>大包</t>
  </si>
  <si>
    <t>5个/小包</t>
  </si>
  <si>
    <t>免洗手消毒凝胶</t>
  </si>
  <si>
    <t>洁肤柔</t>
  </si>
  <si>
    <t>隔离衣</t>
  </si>
  <si>
    <t>布式</t>
  </si>
  <si>
    <t>L码</t>
  </si>
  <si>
    <t xml:space="preserve">  一次性导尿包</t>
  </si>
  <si>
    <t>16号</t>
  </si>
  <si>
    <t>湛江事达</t>
  </si>
  <si>
    <t>一次性输液贴</t>
  </si>
  <si>
    <t>一片/包</t>
  </si>
  <si>
    <t>一次性头皮针</t>
  </si>
  <si>
    <t>100个/包</t>
  </si>
  <si>
    <t>6.5号</t>
  </si>
  <si>
    <t>一次性采血针</t>
  </si>
  <si>
    <t>静脉</t>
  </si>
  <si>
    <t>一次性治疗巾</t>
  </si>
  <si>
    <t>白色</t>
  </si>
  <si>
    <t>1个/包</t>
  </si>
  <si>
    <t>电极片</t>
  </si>
  <si>
    <t>5.5cm</t>
  </si>
  <si>
    <t>35片/袋</t>
  </si>
  <si>
    <t>吸痰管</t>
  </si>
  <si>
    <t>12F内带一次性手套</t>
  </si>
  <si>
    <t>吸痰包</t>
  </si>
  <si>
    <t>吸痰管F12</t>
  </si>
  <si>
    <t>体温计（腋温）</t>
  </si>
  <si>
    <t>水银</t>
  </si>
  <si>
    <t>一次性1ml注射器</t>
  </si>
  <si>
    <t>200支/包</t>
  </si>
  <si>
    <t xml:space="preserve"> </t>
  </si>
  <si>
    <t>一次性2.5ml注射器</t>
  </si>
  <si>
    <t>20支/包</t>
  </si>
  <si>
    <t>一次性5ml注射器</t>
  </si>
  <si>
    <t>一次性10ml注射器</t>
  </si>
  <si>
    <t>一次性20ml注射器</t>
  </si>
  <si>
    <t>一次性50ml注射器</t>
  </si>
  <si>
    <t>安瓿（密封瓶）</t>
  </si>
  <si>
    <t>30支/盒</t>
  </si>
  <si>
    <t>0.9%氯化钠溶液250ml</t>
  </si>
  <si>
    <t>40瓶/箱</t>
  </si>
  <si>
    <t xml:space="preserve">塑瓶装 </t>
  </si>
  <si>
    <t>袋装</t>
  </si>
  <si>
    <t>治疗盘</t>
  </si>
  <si>
    <t>38cm*27.5cm*4cm</t>
  </si>
  <si>
    <t>血糖试纸</t>
  </si>
  <si>
    <t>罗氏活力50/盒</t>
  </si>
  <si>
    <t>超声及压缩（空气）式雾化吸入器</t>
  </si>
  <si>
    <t>套</t>
  </si>
  <si>
    <t>鱼跃便携式吸痰器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</si>
  <si>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E-C</t>
    </r>
  </si>
  <si>
    <t>床品</t>
  </si>
  <si>
    <t>床单、被罩、整套、床笠</t>
  </si>
  <si>
    <t>中单</t>
  </si>
  <si>
    <t>80*200cm</t>
  </si>
  <si>
    <t>橡胶单</t>
  </si>
  <si>
    <t>70*190cm</t>
  </si>
  <si>
    <t>橡胶单尺寸小于中单</t>
  </si>
  <si>
    <t>瞳孔笔</t>
  </si>
  <si>
    <t>黑垃圾袋</t>
  </si>
  <si>
    <t>长：45cm宽27cm高48cm 容积40L</t>
  </si>
  <si>
    <t>50/卷</t>
  </si>
  <si>
    <t>黄垃圾袋</t>
  </si>
  <si>
    <t>35*60 卷</t>
  </si>
  <si>
    <t xml:space="preserve">59*36卷 </t>
  </si>
  <si>
    <t>小毛巾</t>
  </si>
  <si>
    <r>
      <rPr>
        <sz val="10"/>
        <color rgb="FF1F1F1F"/>
        <rFont val="PingFang SC"/>
        <charset val="0"/>
      </rPr>
      <t>35*35cm</t>
    </r>
    <r>
      <rPr>
        <sz val="10"/>
        <color indexed="63"/>
        <rFont val="宋体"/>
        <charset val="134"/>
      </rPr>
      <t>纯棉</t>
    </r>
  </si>
  <si>
    <t>大浴巾</t>
  </si>
  <si>
    <t>75*150cm</t>
  </si>
  <si>
    <t>书写大夹板</t>
  </si>
  <si>
    <t>A5得力牌</t>
  </si>
  <si>
    <t>个</t>
  </si>
  <si>
    <t>书写小夹板</t>
  </si>
  <si>
    <t>A4得力牌</t>
  </si>
  <si>
    <t>床头卡</t>
  </si>
  <si>
    <t>11.2*5.4CM</t>
  </si>
  <si>
    <t>张</t>
  </si>
  <si>
    <t>一次性医用隔离衣</t>
  </si>
  <si>
    <t>无菌橡胶外科手套</t>
  </si>
  <si>
    <t>7.5号</t>
  </si>
  <si>
    <t>10双/盒</t>
  </si>
  <si>
    <t>8号</t>
  </si>
  <si>
    <t>一次性家用鞋套</t>
  </si>
  <si>
    <t>加厚</t>
  </si>
  <si>
    <t>100支/包</t>
  </si>
  <si>
    <t>一次性医用帽子</t>
  </si>
  <si>
    <t>无菌加厚耐用</t>
  </si>
  <si>
    <t>10/包</t>
  </si>
  <si>
    <t>医用冰帽</t>
  </si>
  <si>
    <t>医用冰袋</t>
  </si>
  <si>
    <t>170g</t>
  </si>
  <si>
    <t>可重复使用</t>
  </si>
  <si>
    <t>医用四肢绑带</t>
  </si>
  <si>
    <t>负压引流器</t>
  </si>
  <si>
    <t>1000ml</t>
  </si>
  <si>
    <t>60cm带管</t>
  </si>
  <si>
    <t>维生素B12注射液</t>
  </si>
  <si>
    <t>10支/盒</t>
  </si>
  <si>
    <t>送货小推车</t>
  </si>
  <si>
    <t>90*60</t>
  </si>
  <si>
    <t>加厚风火轮</t>
  </si>
  <si>
    <t>百叶窗</t>
  </si>
  <si>
    <t>医院专用温湿度计</t>
  </si>
  <si>
    <t>直径20cm</t>
  </si>
  <si>
    <t>送挂钩</t>
  </si>
  <si>
    <t>病房专用挂表</t>
  </si>
  <si>
    <t>14英寸</t>
  </si>
  <si>
    <t>时钟计时器</t>
  </si>
  <si>
    <t>58*21cm</t>
  </si>
  <si>
    <t>送遥控器</t>
  </si>
  <si>
    <t>一次性血糖采血针</t>
  </si>
  <si>
    <t>盒</t>
  </si>
  <si>
    <t>血糖试纸含针（鱼跃710）</t>
  </si>
  <si>
    <t>50片/盒</t>
  </si>
  <si>
    <t>血糖试纸含针（安稳）</t>
  </si>
  <si>
    <t>25片/盒</t>
  </si>
  <si>
    <t>一次性气管插管</t>
  </si>
  <si>
    <t>弹力乳胶止血带</t>
  </si>
  <si>
    <t>黄色圆型，成团的</t>
  </si>
  <si>
    <t>米</t>
  </si>
  <si>
    <t>骨折固定夹板</t>
  </si>
  <si>
    <t>小号、中号</t>
  </si>
  <si>
    <t>各10套</t>
  </si>
  <si>
    <t>弹力绷带（自粘型）</t>
  </si>
  <si>
    <t>7.5*4.5</t>
  </si>
  <si>
    <t>弹力绷带（非自粘型）</t>
  </si>
  <si>
    <t>医用三角巾</t>
  </si>
  <si>
    <t>大号</t>
  </si>
  <si>
    <t>医用抗过敏胶带</t>
  </si>
  <si>
    <t>卷</t>
  </si>
  <si>
    <t>换药包</t>
  </si>
  <si>
    <t>卡扣式止血带</t>
  </si>
  <si>
    <t>手术衣（包背式）</t>
  </si>
  <si>
    <t>中号</t>
  </si>
  <si>
    <t>一次性手术洞巾</t>
  </si>
  <si>
    <t>小号</t>
  </si>
  <si>
    <t>病床床垫</t>
  </si>
  <si>
    <t>195*82</t>
  </si>
  <si>
    <t>尺寸一定要合适，要不放不下</t>
  </si>
  <si>
    <t>中医康复实训室</t>
  </si>
  <si>
    <t>一次性针灸针</t>
  </si>
  <si>
    <t>0.30*25mm</t>
  </si>
  <si>
    <t>0.30*40mm</t>
  </si>
  <si>
    <t>0.30*50mm</t>
  </si>
  <si>
    <t>75%酒精</t>
  </si>
  <si>
    <t>500ml</t>
  </si>
  <si>
    <t>瓶</t>
  </si>
  <si>
    <t>95%酒精</t>
  </si>
  <si>
    <t>医用棉签</t>
  </si>
  <si>
    <t>20支</t>
  </si>
  <si>
    <t>包</t>
  </si>
  <si>
    <t>艾绒</t>
  </si>
  <si>
    <t>500g</t>
  </si>
  <si>
    <t>纸抽</t>
  </si>
  <si>
    <t>3卷／抽</t>
  </si>
  <si>
    <t>玻璃火罐</t>
  </si>
  <si>
    <t>4号（内径4.8Cm，外径6.7cm）</t>
  </si>
  <si>
    <t>5号（内径5.3cm，外径7.0cm)</t>
  </si>
  <si>
    <t>基础教研室</t>
  </si>
  <si>
    <t>收纳箱</t>
  </si>
  <si>
    <t>长60cm*宽40cm*高30cm</t>
  </si>
  <si>
    <t>玻璃胶</t>
  </si>
  <si>
    <t>300ml</t>
  </si>
  <si>
    <t>胶枪</t>
  </si>
  <si>
    <t>9寸</t>
  </si>
  <si>
    <t>胶带</t>
  </si>
  <si>
    <t>5公分200m</t>
  </si>
  <si>
    <t>美纹纸</t>
  </si>
  <si>
    <t>12mm宽*50M长</t>
  </si>
  <si>
    <t>刻刀</t>
  </si>
  <si>
    <t>168mm*40mm</t>
  </si>
  <si>
    <t>塑胶手套</t>
  </si>
  <si>
    <t>31cm</t>
  </si>
  <si>
    <t>针灸推拿实训室</t>
  </si>
  <si>
    <t>小儿推拿模型人</t>
  </si>
  <si>
    <t>站立高度48厘米</t>
  </si>
  <si>
    <t>搪胶材质</t>
  </si>
  <si>
    <t>王不留行籽</t>
  </si>
  <si>
    <t>600贴/盒</t>
  </si>
  <si>
    <t>耳穴埋豆</t>
  </si>
  <si>
    <t>刮痧板</t>
  </si>
  <si>
    <t>10*16厘米</t>
  </si>
  <si>
    <t>玉质长方形</t>
  </si>
  <si>
    <t>艾灸条</t>
  </si>
  <si>
    <t>2*20厘米</t>
  </si>
  <si>
    <t>北京同仁堂</t>
  </si>
  <si>
    <t>揿针</t>
  </si>
  <si>
    <t>0.20*3毫米</t>
  </si>
  <si>
    <t>0.25*5毫米</t>
  </si>
  <si>
    <t>0.14*2毫米</t>
  </si>
  <si>
    <t>附子饼</t>
  </si>
  <si>
    <t>直径约4厘米*厚1厘米</t>
  </si>
  <si>
    <t>姜饼</t>
  </si>
  <si>
    <t>一次性医用外科口罩</t>
  </si>
  <si>
    <t>17*9厘米</t>
  </si>
  <si>
    <t>60*40厘米</t>
  </si>
  <si>
    <t>艾灸用的玉托</t>
  </si>
  <si>
    <t>外径7.2厘米，内径2.8厘米，厚度1.9厘米</t>
  </si>
  <si>
    <t>号脉枕</t>
  </si>
  <si>
    <t>医用镊子18cm</t>
  </si>
  <si>
    <t>18cm、直圆头</t>
  </si>
  <si>
    <t>酒精罐</t>
  </si>
  <si>
    <t>10cm</t>
  </si>
  <si>
    <t>镊子筒</t>
  </si>
  <si>
    <t>15cm高</t>
  </si>
  <si>
    <t>助产教研室</t>
  </si>
  <si>
    <t>TPU防水罩衣</t>
  </si>
  <si>
    <t>衣长39cm</t>
  </si>
  <si>
    <t>抚触台软垫子</t>
  </si>
  <si>
    <t>50cm*70cm*5cm</t>
  </si>
  <si>
    <t>口罩</t>
  </si>
  <si>
    <t>医用外科独立包装100片</t>
  </si>
  <si>
    <t>x</t>
  </si>
  <si>
    <t>碘伏</t>
  </si>
  <si>
    <t>50ml</t>
  </si>
  <si>
    <t>拖布</t>
  </si>
  <si>
    <t>把</t>
  </si>
  <si>
    <t>浴巾</t>
  </si>
  <si>
    <t>135cm*65cm</t>
  </si>
  <si>
    <t>方巾</t>
  </si>
  <si>
    <t>30cm*30cm</t>
  </si>
  <si>
    <t>洗衣粉</t>
  </si>
  <si>
    <t>218g</t>
  </si>
  <si>
    <t>钢丝球</t>
  </si>
  <si>
    <t>6.5cm</t>
  </si>
  <si>
    <t>毛巾</t>
  </si>
  <si>
    <t>74cm*34cm</t>
  </si>
  <si>
    <t>额温枪</t>
  </si>
  <si>
    <t>充电语音款</t>
  </si>
  <si>
    <t>奶粉</t>
  </si>
  <si>
    <t>700g</t>
  </si>
  <si>
    <t>幼儿实训仿真婴儿</t>
  </si>
  <si>
    <t>笤帚（成套）</t>
  </si>
  <si>
    <t>不锈钢把</t>
  </si>
  <si>
    <t>铝合金折叠人字梯</t>
  </si>
  <si>
    <t>漫堡德（五步梯、全踏板、加宽20cm）</t>
  </si>
  <si>
    <t>棉线手套</t>
  </si>
  <si>
    <t>捆</t>
  </si>
  <si>
    <t>婴幼儿教研室</t>
  </si>
  <si>
    <t>幼儿园午睡床</t>
  </si>
  <si>
    <t>130*60*30cm</t>
  </si>
  <si>
    <t>绿色卡通</t>
  </si>
  <si>
    <t>幼儿园被褥三件套</t>
  </si>
  <si>
    <t xml:space="preserve">120x150被套（带被芯）+60x135垫套+30x50枕套（带枕芯） </t>
  </si>
  <si>
    <t>卡通团</t>
  </si>
  <si>
    <t>瑜伽垫</t>
  </si>
  <si>
    <t>183*18cm</t>
  </si>
  <si>
    <t>医用剪刀</t>
  </si>
  <si>
    <t>18cm，直尖</t>
  </si>
  <si>
    <t>创口贴</t>
  </si>
  <si>
    <t>100贴/盒</t>
  </si>
  <si>
    <t>烫伤膏</t>
  </si>
  <si>
    <t>15g/管</t>
  </si>
  <si>
    <t>夹板</t>
  </si>
  <si>
    <t>儿童上肢、下肢、前臂夹板</t>
  </si>
  <si>
    <t>各5个</t>
  </si>
  <si>
    <t xml:space="preserve">80*100 </t>
  </si>
  <si>
    <t>包被</t>
  </si>
  <si>
    <t>80*80</t>
  </si>
  <si>
    <t>消毒棉签</t>
  </si>
  <si>
    <t>8cm/2000支/包</t>
  </si>
  <si>
    <t>肚脐贴</t>
  </si>
  <si>
    <t>100贴/包</t>
  </si>
  <si>
    <t>连体包屁衣</t>
  </si>
  <si>
    <t>6个月</t>
  </si>
  <si>
    <t>婴儿连体衣</t>
  </si>
  <si>
    <t>棉质 80cm</t>
  </si>
  <si>
    <t>婴儿背带裤子</t>
  </si>
  <si>
    <t>奶瓶</t>
  </si>
  <si>
    <t>180ml宽口径双手柄</t>
  </si>
  <si>
    <t>奶嘴式水杯</t>
  </si>
  <si>
    <t>240ml/个</t>
  </si>
  <si>
    <t>鸭嘴式水杯</t>
  </si>
  <si>
    <t>吸管式水杯</t>
  </si>
  <si>
    <t>250ml/个</t>
  </si>
  <si>
    <t>牙齿模型</t>
  </si>
  <si>
    <t>精品28牙备牙练习模型</t>
  </si>
  <si>
    <t>幼儿牙刷</t>
  </si>
  <si>
    <t>软毛</t>
  </si>
  <si>
    <t>老年实训室</t>
  </si>
  <si>
    <t>扣背杯</t>
  </si>
  <si>
    <t>塑料</t>
  </si>
  <si>
    <t>医用口罩</t>
  </si>
  <si>
    <t>10片/袋</t>
  </si>
  <si>
    <t>速干手消毒液</t>
  </si>
  <si>
    <t>餐巾纸（纸抽）</t>
  </si>
  <si>
    <t>6包/提</t>
  </si>
  <si>
    <t>3层*100抽 130m*180mm</t>
  </si>
  <si>
    <t>一次性纸杯</t>
  </si>
  <si>
    <t>50只/袋</t>
  </si>
  <si>
    <t>常规</t>
  </si>
  <si>
    <t>鞋套</t>
  </si>
  <si>
    <t>只</t>
  </si>
  <si>
    <t>塑料带松紧</t>
  </si>
  <si>
    <t>棉签</t>
  </si>
  <si>
    <t>20支/袋</t>
  </si>
  <si>
    <t>袋</t>
  </si>
  <si>
    <t>电池</t>
  </si>
  <si>
    <t>7号/节</t>
  </si>
  <si>
    <t>南孚牌</t>
  </si>
  <si>
    <t>5号/节</t>
  </si>
  <si>
    <t>医用黄色垃圾袋</t>
  </si>
  <si>
    <t>50只/卷</t>
  </si>
  <si>
    <t xml:space="preserve">双提手，35*50cm </t>
  </si>
  <si>
    <t>医用黑色垃圾袋</t>
  </si>
  <si>
    <t>垃圾桶</t>
  </si>
  <si>
    <t>5L装</t>
  </si>
  <si>
    <t>蓝色，圆桶，能放在治疗车车下的</t>
  </si>
  <si>
    <t>碘伏液</t>
  </si>
  <si>
    <t>酒精</t>
  </si>
  <si>
    <t>酒精棉片</t>
  </si>
  <si>
    <t>海氏海诺100片/盒</t>
  </si>
  <si>
    <t>一次性pe手套</t>
  </si>
  <si>
    <t>海氏海诺100只/袋</t>
  </si>
  <si>
    <t>布织布材料包</t>
  </si>
  <si>
    <t>66色布织布30*30</t>
  </si>
  <si>
    <t>件</t>
  </si>
  <si>
    <t>一次性使用雾化吸入管</t>
  </si>
  <si>
    <t>机械式雾化器配套</t>
  </si>
  <si>
    <t xml:space="preserve">压舌板 </t>
  </si>
  <si>
    <t>100支/盒</t>
  </si>
  <si>
    <t>海氏海诺</t>
  </si>
  <si>
    <t>益智撕撕书</t>
  </si>
  <si>
    <t>20*24cm</t>
  </si>
  <si>
    <t>imomoto牌</t>
  </si>
  <si>
    <t>幼儿湿巾</t>
  </si>
  <si>
    <t>10包/袋</t>
  </si>
  <si>
    <t>kiss home80抽/包</t>
  </si>
  <si>
    <t>小鹿diy模具</t>
  </si>
  <si>
    <t>10*10*2cm</t>
  </si>
  <si>
    <t>雅诺达饼干摸具</t>
  </si>
  <si>
    <t xml:space="preserve">生理盐水 </t>
  </si>
  <si>
    <t>pi柔性生物传感器</t>
  </si>
  <si>
    <t>5*10mm15对50um线宽</t>
  </si>
  <si>
    <t>双面胶</t>
  </si>
  <si>
    <t>1.2cm宽</t>
  </si>
  <si>
    <t>透明胶带</t>
  </si>
  <si>
    <t>60mm*100m，5卷/一筒</t>
  </si>
  <si>
    <t>DZYJFSR402电阻式线性压力传感器</t>
  </si>
  <si>
    <t>长尾56mm直径18mm</t>
  </si>
  <si>
    <t>鼻氧管</t>
  </si>
  <si>
    <t>1.5米10根/包</t>
  </si>
  <si>
    <t>标签贴纸</t>
  </si>
  <si>
    <t>25*33mm960枚/包</t>
  </si>
  <si>
    <t>一次性耳塞</t>
  </si>
  <si>
    <t>s-f6子弹型80副/包</t>
  </si>
  <si>
    <t>唇膏</t>
  </si>
  <si>
    <t>sakose</t>
  </si>
  <si>
    <t>一次性蒸汽眼罩</t>
  </si>
  <si>
    <t>50片每包</t>
  </si>
  <si>
    <t>京东自营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</si>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</sst>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1F1F1F"/>
      <name val="PingFang SC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63"/>
      <name val="宋体"/>
      <charset val="134"/>
    </font>
    <font>
      <sz val="12"/>
      <color indexed="8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9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/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wrapText="1"/>
    </xf>
    <xf numFmtId="0" fontId="10" fillId="0" borderId="2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11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4" xfId="0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/>
    </xf>
    <xf numFmtId="0" fontId="25" fillId="0" borderId="2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jpeg"/><Relationship Id="rId98" Type="http://schemas.openxmlformats.org/officeDocument/2006/relationships/image" Target="media/image98.jpeg"/><Relationship Id="rId97" Type="http://schemas.openxmlformats.org/officeDocument/2006/relationships/image" Target="media/image97.jpeg"/><Relationship Id="rId96" Type="http://schemas.openxmlformats.org/officeDocument/2006/relationships/image" Target="media/image96.jpeg"/><Relationship Id="rId95" Type="http://schemas.openxmlformats.org/officeDocument/2006/relationships/image" Target="media/image95.jpeg"/><Relationship Id="rId94" Type="http://schemas.openxmlformats.org/officeDocument/2006/relationships/image" Target="media/image94.jpeg"/><Relationship Id="rId93" Type="http://schemas.openxmlformats.org/officeDocument/2006/relationships/image" Target="media/image93.jpeg"/><Relationship Id="rId92" Type="http://schemas.openxmlformats.org/officeDocument/2006/relationships/image" Target="media/image92.jpeg"/><Relationship Id="rId91" Type="http://schemas.openxmlformats.org/officeDocument/2006/relationships/image" Target="media/image91.jpeg"/><Relationship Id="rId90" Type="http://schemas.openxmlformats.org/officeDocument/2006/relationships/image" Target="media/image90.jpeg"/><Relationship Id="rId9" Type="http://schemas.openxmlformats.org/officeDocument/2006/relationships/image" Target="media/image9.png"/><Relationship Id="rId89" Type="http://schemas.openxmlformats.org/officeDocument/2006/relationships/image" Target="media/image89.jpeg"/><Relationship Id="rId88" Type="http://schemas.openxmlformats.org/officeDocument/2006/relationships/image" Target="media/image88.jpeg"/><Relationship Id="rId87" Type="http://schemas.openxmlformats.org/officeDocument/2006/relationships/image" Target="media/image87.jpeg"/><Relationship Id="rId86" Type="http://schemas.openxmlformats.org/officeDocument/2006/relationships/image" Target="media/image86.jpeg"/><Relationship Id="rId85" Type="http://schemas.openxmlformats.org/officeDocument/2006/relationships/image" Target="media/image85.jpeg"/><Relationship Id="rId84" Type="http://schemas.openxmlformats.org/officeDocument/2006/relationships/image" Target="media/image84.jpeg"/><Relationship Id="rId83" Type="http://schemas.openxmlformats.org/officeDocument/2006/relationships/image" Target="media/image83.jpeg"/><Relationship Id="rId82" Type="http://schemas.openxmlformats.org/officeDocument/2006/relationships/image" Target="media/image82.jpeg"/><Relationship Id="rId81" Type="http://schemas.openxmlformats.org/officeDocument/2006/relationships/image" Target="media/image81.jpeg"/><Relationship Id="rId80" Type="http://schemas.openxmlformats.org/officeDocument/2006/relationships/image" Target="media/image80.jpeg"/><Relationship Id="rId8" Type="http://schemas.openxmlformats.org/officeDocument/2006/relationships/image" Target="media/image8.png"/><Relationship Id="rId79" Type="http://schemas.openxmlformats.org/officeDocument/2006/relationships/image" Target="media/image79.jpeg"/><Relationship Id="rId78" Type="http://schemas.openxmlformats.org/officeDocument/2006/relationships/image" Target="media/image78.jpeg"/><Relationship Id="rId77" Type="http://schemas.openxmlformats.org/officeDocument/2006/relationships/image" Target="media/image77.jpeg"/><Relationship Id="rId76" Type="http://schemas.openxmlformats.org/officeDocument/2006/relationships/image" Target="media/image76.jpeg"/><Relationship Id="rId75" Type="http://schemas.openxmlformats.org/officeDocument/2006/relationships/image" Target="media/image75.jpeg"/><Relationship Id="rId74" Type="http://schemas.openxmlformats.org/officeDocument/2006/relationships/image" Target="media/image74.jpeg"/><Relationship Id="rId73" Type="http://schemas.openxmlformats.org/officeDocument/2006/relationships/image" Target="media/image73.jpeg"/><Relationship Id="rId72" Type="http://schemas.openxmlformats.org/officeDocument/2006/relationships/image" Target="media/image72.jpeg"/><Relationship Id="rId71" Type="http://schemas.openxmlformats.org/officeDocument/2006/relationships/image" Target="media/image71.jpeg"/><Relationship Id="rId70" Type="http://schemas.openxmlformats.org/officeDocument/2006/relationships/image" Target="media/image70.jpeg"/><Relationship Id="rId7" Type="http://schemas.openxmlformats.org/officeDocument/2006/relationships/image" Target="media/image7.png"/><Relationship Id="rId69" Type="http://schemas.openxmlformats.org/officeDocument/2006/relationships/image" Target="media/image69.jpeg"/><Relationship Id="rId68" Type="http://schemas.openxmlformats.org/officeDocument/2006/relationships/image" Target="media/image68.jpeg"/><Relationship Id="rId67" Type="http://schemas.openxmlformats.org/officeDocument/2006/relationships/image" Target="media/image67.jpeg"/><Relationship Id="rId66" Type="http://schemas.openxmlformats.org/officeDocument/2006/relationships/image" Target="media/image66.jpeg"/><Relationship Id="rId65" Type="http://schemas.openxmlformats.org/officeDocument/2006/relationships/image" Target="media/image65.jpeg"/><Relationship Id="rId64" Type="http://schemas.openxmlformats.org/officeDocument/2006/relationships/image" Target="media/image64.jpeg"/><Relationship Id="rId63" Type="http://schemas.openxmlformats.org/officeDocument/2006/relationships/image" Target="media/image63.jpe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png"/><Relationship Id="rId59" Type="http://schemas.openxmlformats.org/officeDocument/2006/relationships/image" Target="media/image59.jpeg"/><Relationship Id="rId58" Type="http://schemas.openxmlformats.org/officeDocument/2006/relationships/image" Target="media/image58.jpeg"/><Relationship Id="rId57" Type="http://schemas.openxmlformats.org/officeDocument/2006/relationships/image" Target="media/image57.jpeg"/><Relationship Id="rId56" Type="http://schemas.openxmlformats.org/officeDocument/2006/relationships/image" Target="media/image56.jpeg"/><Relationship Id="rId55" Type="http://schemas.openxmlformats.org/officeDocument/2006/relationships/image" Target="media/image55.png"/><Relationship Id="rId54" Type="http://schemas.openxmlformats.org/officeDocument/2006/relationships/image" Target="media/image54.png"/><Relationship Id="rId53" Type="http://schemas.openxmlformats.org/officeDocument/2006/relationships/image" Target="media/image53.png"/><Relationship Id="rId52" Type="http://schemas.openxmlformats.org/officeDocument/2006/relationships/image" Target="media/image52.png"/><Relationship Id="rId51" Type="http://schemas.openxmlformats.org/officeDocument/2006/relationships/image" Target="media/image51.pn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jpe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pn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jpe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1" Type="http://schemas.openxmlformats.org/officeDocument/2006/relationships/image" Target="media/image111.jpeg"/><Relationship Id="rId110" Type="http://schemas.openxmlformats.org/officeDocument/2006/relationships/image" Target="media/image110.jpeg"/><Relationship Id="rId11" Type="http://schemas.openxmlformats.org/officeDocument/2006/relationships/image" Target="media/image11.png"/><Relationship Id="rId109" Type="http://schemas.openxmlformats.org/officeDocument/2006/relationships/image" Target="media/image109.jpeg"/><Relationship Id="rId108" Type="http://schemas.openxmlformats.org/officeDocument/2006/relationships/image" Target="media/image108.jpeg"/><Relationship Id="rId107" Type="http://schemas.openxmlformats.org/officeDocument/2006/relationships/image" Target="media/image107.jpeg"/><Relationship Id="rId106" Type="http://schemas.openxmlformats.org/officeDocument/2006/relationships/image" Target="media/image106.jpeg"/><Relationship Id="rId105" Type="http://schemas.openxmlformats.org/officeDocument/2006/relationships/image" Target="media/image105.jpeg"/><Relationship Id="rId104" Type="http://schemas.openxmlformats.org/officeDocument/2006/relationships/image" Target="media/image104.jpeg"/><Relationship Id="rId103" Type="http://schemas.openxmlformats.org/officeDocument/2006/relationships/image" Target="media/image103.jpeg"/><Relationship Id="rId102" Type="http://schemas.openxmlformats.org/officeDocument/2006/relationships/image" Target="media/image102.jpeg"/><Relationship Id="rId101" Type="http://schemas.openxmlformats.org/officeDocument/2006/relationships/image" Target="media/image101.jpeg"/><Relationship Id="rId100" Type="http://schemas.openxmlformats.org/officeDocument/2006/relationships/image" Target="media/image100.jpe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abSelected="1" workbookViewId="0">
      <selection activeCell="C2" sqref="C2"/>
    </sheetView>
  </sheetViews>
  <sheetFormatPr defaultColWidth="9.025" defaultRowHeight="13.5"/>
  <cols>
    <col min="3" max="3" width="9.025" style="3"/>
    <col min="6" max="6" width="9.025" style="4"/>
    <col min="9" max="9" width="13.275"/>
  </cols>
  <sheetData>
    <row r="1" ht="22.5" spans="1:9">
      <c r="A1" s="5" t="s">
        <v>0</v>
      </c>
      <c r="B1" s="6"/>
      <c r="C1" s="6"/>
      <c r="D1" s="6"/>
      <c r="E1" s="6"/>
      <c r="F1" s="7"/>
      <c r="G1" s="6"/>
      <c r="H1" s="6"/>
      <c r="I1" s="8"/>
    </row>
    <row r="2" ht="33" spans="1:9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10" t="s">
        <v>8</v>
      </c>
      <c r="I2" s="12"/>
    </row>
    <row r="3" ht="28.5" spans="1:9">
      <c r="A3" s="13">
        <v>1</v>
      </c>
      <c r="B3" s="14" t="s">
        <v>9</v>
      </c>
      <c r="C3" s="15" t="s">
        <v>10</v>
      </c>
      <c r="D3" s="16" t="s">
        <v>11</v>
      </c>
      <c r="E3" s="17">
        <v>50</v>
      </c>
      <c r="F3" s="18" t="s">
        <v>12</v>
      </c>
      <c r="G3" s="19">
        <v>30</v>
      </c>
      <c r="H3" s="20">
        <f t="shared" ref="H3:H66" si="0">E3*G3</f>
        <v>1500</v>
      </c>
      <c r="I3" s="21"/>
    </row>
    <row r="4" ht="27" spans="1:9">
      <c r="A4" s="13">
        <v>2</v>
      </c>
      <c r="B4" s="22"/>
      <c r="C4" s="23" t="s">
        <v>13</v>
      </c>
      <c r="D4" s="23" t="s">
        <v>14</v>
      </c>
      <c r="E4" s="24">
        <v>50</v>
      </c>
      <c r="F4" s="25"/>
      <c r="G4" s="26">
        <v>5</v>
      </c>
      <c r="H4" s="20">
        <f t="shared" si="0"/>
        <v>250</v>
      </c>
      <c r="I4" s="27"/>
    </row>
    <row r="5" ht="27" spans="1:9">
      <c r="A5" s="13">
        <v>3</v>
      </c>
      <c r="B5" s="22"/>
      <c r="C5" s="23" t="s">
        <v>13</v>
      </c>
      <c r="D5" s="28"/>
      <c r="E5" s="24">
        <v>30</v>
      </c>
      <c r="F5" s="25" t="s">
        <v>15</v>
      </c>
      <c r="G5" s="26">
        <v>10</v>
      </c>
      <c r="H5" s="20">
        <f t="shared" si="0"/>
        <v>300</v>
      </c>
      <c r="I5" s="27"/>
    </row>
    <row r="6" s="1" customFormat="1" ht="55" customHeight="1" spans="1:9">
      <c r="A6" s="13">
        <v>4</v>
      </c>
      <c r="B6" s="22"/>
      <c r="C6" s="29" t="s">
        <v>16</v>
      </c>
      <c r="D6" s="29" t="s">
        <v>17</v>
      </c>
      <c r="E6" s="20">
        <v>100</v>
      </c>
      <c r="F6" s="29"/>
      <c r="G6" s="30">
        <v>20</v>
      </c>
      <c r="H6" s="20">
        <f t="shared" si="0"/>
        <v>2000</v>
      </c>
      <c r="I6" s="27" t="str">
        <f>_xlfn.DISPIMG("ID_7E7192450E0943F7B8311ADFD04E15CE",1)</f>
        <v>=DISPIMG("ID_7E7192450E0943F7B8311ADFD04E15CE",1)</v>
      </c>
    </row>
    <row r="7" ht="28.5" spans="1:9">
      <c r="A7" s="13">
        <v>5</v>
      </c>
      <c r="B7" s="22"/>
      <c r="C7" s="31" t="s">
        <v>18</v>
      </c>
      <c r="D7" s="31" t="s">
        <v>17</v>
      </c>
      <c r="E7" s="32">
        <v>200</v>
      </c>
      <c r="F7" s="31"/>
      <c r="G7" s="33">
        <v>25</v>
      </c>
      <c r="H7" s="20">
        <f t="shared" si="0"/>
        <v>5000</v>
      </c>
      <c r="I7" s="27"/>
    </row>
    <row r="8" ht="31.5" spans="1:9">
      <c r="A8" s="13">
        <v>6</v>
      </c>
      <c r="B8" s="22"/>
      <c r="C8" s="31" t="s">
        <v>19</v>
      </c>
      <c r="D8" s="31" t="s">
        <v>20</v>
      </c>
      <c r="E8" s="32">
        <v>70</v>
      </c>
      <c r="F8" s="31"/>
      <c r="G8" s="33">
        <v>10</v>
      </c>
      <c r="H8" s="20">
        <f t="shared" si="0"/>
        <v>700</v>
      </c>
      <c r="I8" s="27"/>
    </row>
    <row r="9" ht="28.5" spans="1:9">
      <c r="A9" s="13">
        <v>7</v>
      </c>
      <c r="B9" s="22"/>
      <c r="C9" s="30" t="s">
        <v>21</v>
      </c>
      <c r="D9" s="31" t="s">
        <v>22</v>
      </c>
      <c r="E9" s="32">
        <v>50</v>
      </c>
      <c r="F9" s="31"/>
      <c r="G9" s="33">
        <v>2.5</v>
      </c>
      <c r="H9" s="20">
        <f t="shared" si="0"/>
        <v>125</v>
      </c>
      <c r="I9" s="34"/>
    </row>
    <row r="10" ht="42.75" spans="1:9">
      <c r="A10" s="13">
        <v>8</v>
      </c>
      <c r="B10" s="22"/>
      <c r="C10" s="29" t="s">
        <v>23</v>
      </c>
      <c r="D10" s="31" t="s">
        <v>24</v>
      </c>
      <c r="E10" s="32">
        <v>5</v>
      </c>
      <c r="F10" s="31" t="s">
        <v>25</v>
      </c>
      <c r="G10" s="33">
        <v>40</v>
      </c>
      <c r="H10" s="20">
        <f t="shared" si="0"/>
        <v>200</v>
      </c>
      <c r="I10" s="27"/>
    </row>
    <row r="11" ht="14.25" spans="1:9">
      <c r="A11" s="13">
        <v>9</v>
      </c>
      <c r="B11" s="22"/>
      <c r="C11" s="35" t="s">
        <v>23</v>
      </c>
      <c r="D11" s="31" t="s">
        <v>26</v>
      </c>
      <c r="E11" s="32">
        <v>1000</v>
      </c>
      <c r="F11" s="31"/>
      <c r="G11" s="33">
        <v>0.2</v>
      </c>
      <c r="H11" s="20">
        <f t="shared" si="0"/>
        <v>200</v>
      </c>
      <c r="I11" s="27"/>
    </row>
    <row r="12" ht="28.5" spans="1:9">
      <c r="A12" s="13">
        <v>10</v>
      </c>
      <c r="B12" s="22"/>
      <c r="C12" s="31" t="s">
        <v>27</v>
      </c>
      <c r="D12" s="31">
        <v>500</v>
      </c>
      <c r="E12" s="32">
        <v>50</v>
      </c>
      <c r="F12" s="31" t="s">
        <v>28</v>
      </c>
      <c r="G12" s="33">
        <v>35</v>
      </c>
      <c r="H12" s="20">
        <f t="shared" si="0"/>
        <v>1750</v>
      </c>
      <c r="I12" s="27"/>
    </row>
    <row r="13" ht="14.25" spans="1:9">
      <c r="A13" s="13">
        <v>11</v>
      </c>
      <c r="B13" s="22"/>
      <c r="C13" s="31" t="s">
        <v>29</v>
      </c>
      <c r="D13" s="31" t="s">
        <v>30</v>
      </c>
      <c r="E13" s="32">
        <v>10</v>
      </c>
      <c r="F13" s="31" t="s">
        <v>31</v>
      </c>
      <c r="G13" s="33">
        <v>45</v>
      </c>
      <c r="H13" s="20">
        <f t="shared" si="0"/>
        <v>450</v>
      </c>
      <c r="I13" s="27"/>
    </row>
    <row r="14" ht="28.5" spans="1:9">
      <c r="A14" s="13">
        <v>12</v>
      </c>
      <c r="B14" s="22"/>
      <c r="C14" s="29" t="s">
        <v>32</v>
      </c>
      <c r="D14" s="31" t="s">
        <v>33</v>
      </c>
      <c r="E14" s="32">
        <v>100</v>
      </c>
      <c r="F14" s="36" t="s">
        <v>34</v>
      </c>
      <c r="G14" s="33">
        <v>20</v>
      </c>
      <c r="H14" s="20">
        <f t="shared" si="0"/>
        <v>2000</v>
      </c>
      <c r="I14" s="27"/>
    </row>
    <row r="15" ht="28.5" spans="1:9">
      <c r="A15" s="13">
        <v>13</v>
      </c>
      <c r="B15" s="22"/>
      <c r="C15" s="29" t="s">
        <v>35</v>
      </c>
      <c r="D15" s="29" t="s">
        <v>36</v>
      </c>
      <c r="E15" s="32">
        <v>20</v>
      </c>
      <c r="F15" s="31"/>
      <c r="G15" s="33">
        <v>30</v>
      </c>
      <c r="H15" s="20">
        <f t="shared" si="0"/>
        <v>600</v>
      </c>
      <c r="I15" s="34"/>
    </row>
    <row r="16" ht="28.5" spans="1:9">
      <c r="A16" s="13">
        <v>14</v>
      </c>
      <c r="B16" s="22"/>
      <c r="C16" s="15" t="s">
        <v>37</v>
      </c>
      <c r="D16" s="18" t="s">
        <v>38</v>
      </c>
      <c r="E16" s="37">
        <v>5</v>
      </c>
      <c r="F16" s="15" t="s">
        <v>39</v>
      </c>
      <c r="G16" s="38">
        <v>30</v>
      </c>
      <c r="H16" s="20">
        <f t="shared" si="0"/>
        <v>150</v>
      </c>
      <c r="I16" s="27"/>
    </row>
    <row r="17" ht="28.5" spans="1:9">
      <c r="A17" s="13">
        <v>15</v>
      </c>
      <c r="B17" s="22"/>
      <c r="C17" s="29" t="s">
        <v>40</v>
      </c>
      <c r="D17" s="31" t="s">
        <v>41</v>
      </c>
      <c r="E17" s="32">
        <v>5</v>
      </c>
      <c r="F17" s="31" t="s">
        <v>38</v>
      </c>
      <c r="G17" s="33">
        <v>40</v>
      </c>
      <c r="H17" s="20">
        <f t="shared" si="0"/>
        <v>200</v>
      </c>
      <c r="I17" s="27"/>
    </row>
    <row r="18" ht="28.5" spans="1:9">
      <c r="A18" s="13">
        <v>16</v>
      </c>
      <c r="B18" s="22"/>
      <c r="C18" s="29" t="s">
        <v>42</v>
      </c>
      <c r="D18" s="35" t="s">
        <v>43</v>
      </c>
      <c r="E18" s="20">
        <v>250</v>
      </c>
      <c r="F18" s="35" t="s">
        <v>44</v>
      </c>
      <c r="G18" s="30">
        <v>2</v>
      </c>
      <c r="H18" s="20">
        <f t="shared" si="0"/>
        <v>500</v>
      </c>
      <c r="I18" s="27"/>
    </row>
    <row r="19" ht="14.25" spans="1:9">
      <c r="A19" s="13">
        <v>17</v>
      </c>
      <c r="B19" s="22"/>
      <c r="C19" s="31" t="s">
        <v>45</v>
      </c>
      <c r="D19" s="31" t="s">
        <v>46</v>
      </c>
      <c r="E19" s="32">
        <v>15</v>
      </c>
      <c r="F19" s="31" t="s">
        <v>47</v>
      </c>
      <c r="G19" s="33">
        <v>35</v>
      </c>
      <c r="H19" s="20">
        <f t="shared" si="0"/>
        <v>525</v>
      </c>
      <c r="I19" s="27"/>
    </row>
    <row r="20" ht="42.75" spans="1:9">
      <c r="A20" s="13">
        <v>18</v>
      </c>
      <c r="B20" s="22"/>
      <c r="C20" s="39" t="s">
        <v>48</v>
      </c>
      <c r="D20" s="40" t="s">
        <v>49</v>
      </c>
      <c r="E20" s="41">
        <v>300</v>
      </c>
      <c r="F20" s="42" t="s">
        <v>17</v>
      </c>
      <c r="G20" s="43">
        <v>4</v>
      </c>
      <c r="H20" s="20">
        <f t="shared" si="0"/>
        <v>1200</v>
      </c>
      <c r="I20" s="27"/>
    </row>
    <row r="21" ht="28.5" spans="1:9">
      <c r="A21" s="13">
        <v>19</v>
      </c>
      <c r="B21" s="22"/>
      <c r="C21" s="44" t="s">
        <v>50</v>
      </c>
      <c r="D21" s="44" t="s">
        <v>51</v>
      </c>
      <c r="E21" s="45">
        <v>80</v>
      </c>
      <c r="F21" s="46" t="s">
        <v>17</v>
      </c>
      <c r="G21" s="47">
        <v>30</v>
      </c>
      <c r="H21" s="20">
        <f t="shared" si="0"/>
        <v>2400</v>
      </c>
      <c r="I21" s="27"/>
    </row>
    <row r="22" ht="28.5" spans="1:9">
      <c r="A22" s="13">
        <v>20</v>
      </c>
      <c r="B22" s="22"/>
      <c r="C22" s="15" t="s">
        <v>52</v>
      </c>
      <c r="D22" s="48" t="s">
        <v>53</v>
      </c>
      <c r="E22" s="49">
        <v>40</v>
      </c>
      <c r="F22" s="50"/>
      <c r="G22" s="51">
        <v>5</v>
      </c>
      <c r="H22" s="20">
        <f t="shared" si="0"/>
        <v>200</v>
      </c>
      <c r="I22" s="21"/>
    </row>
    <row r="23" ht="42.75" spans="1:9">
      <c r="A23" s="13">
        <v>21</v>
      </c>
      <c r="B23" s="22"/>
      <c r="C23" s="52" t="s">
        <v>54</v>
      </c>
      <c r="D23" s="15" t="s">
        <v>55</v>
      </c>
      <c r="E23" s="37">
        <v>6</v>
      </c>
      <c r="F23" s="15" t="s">
        <v>56</v>
      </c>
      <c r="G23" s="38">
        <v>100</v>
      </c>
      <c r="H23" s="20">
        <f t="shared" si="0"/>
        <v>600</v>
      </c>
      <c r="I23" s="27"/>
    </row>
    <row r="24" ht="42.75" spans="1:9">
      <c r="A24" s="13">
        <v>22</v>
      </c>
      <c r="B24" s="22"/>
      <c r="C24" s="52" t="s">
        <v>57</v>
      </c>
      <c r="D24" s="15" t="s">
        <v>58</v>
      </c>
      <c r="E24" s="37">
        <v>6</v>
      </c>
      <c r="F24" s="15"/>
      <c r="G24" s="38">
        <v>40</v>
      </c>
      <c r="H24" s="20">
        <f t="shared" si="0"/>
        <v>240</v>
      </c>
      <c r="I24" s="27"/>
    </row>
    <row r="25" ht="42.75" spans="1:9">
      <c r="A25" s="13">
        <v>23</v>
      </c>
      <c r="B25" s="22"/>
      <c r="C25" s="52" t="s">
        <v>59</v>
      </c>
      <c r="D25" s="15" t="s">
        <v>58</v>
      </c>
      <c r="E25" s="37">
        <v>6</v>
      </c>
      <c r="F25" s="15"/>
      <c r="G25" s="38">
        <v>40</v>
      </c>
      <c r="H25" s="20">
        <f t="shared" si="0"/>
        <v>240</v>
      </c>
      <c r="I25" s="27"/>
    </row>
    <row r="26" ht="42.75" spans="1:9">
      <c r="A26" s="13">
        <v>24</v>
      </c>
      <c r="B26" s="22"/>
      <c r="C26" s="52" t="s">
        <v>60</v>
      </c>
      <c r="D26" s="15" t="s">
        <v>58</v>
      </c>
      <c r="E26" s="37">
        <v>3</v>
      </c>
      <c r="F26" s="15"/>
      <c r="G26" s="38">
        <v>40</v>
      </c>
      <c r="H26" s="20">
        <f t="shared" si="0"/>
        <v>120</v>
      </c>
      <c r="I26" s="27"/>
    </row>
    <row r="27" ht="42.75" spans="1:9">
      <c r="A27" s="13">
        <v>25</v>
      </c>
      <c r="B27" s="22"/>
      <c r="C27" s="52" t="s">
        <v>61</v>
      </c>
      <c r="D27" s="15" t="s">
        <v>58</v>
      </c>
      <c r="E27" s="37">
        <v>3</v>
      </c>
      <c r="F27" s="15"/>
      <c r="G27" s="38">
        <v>40</v>
      </c>
      <c r="H27" s="20">
        <f t="shared" si="0"/>
        <v>120</v>
      </c>
      <c r="I27" s="27"/>
    </row>
    <row r="28" ht="42.75" spans="1:9">
      <c r="A28" s="13">
        <v>26</v>
      </c>
      <c r="B28" s="22"/>
      <c r="C28" s="52" t="s">
        <v>62</v>
      </c>
      <c r="D28" s="15" t="s">
        <v>58</v>
      </c>
      <c r="E28" s="37">
        <v>1</v>
      </c>
      <c r="F28" s="15"/>
      <c r="G28" s="38">
        <v>40</v>
      </c>
      <c r="H28" s="20">
        <f t="shared" si="0"/>
        <v>40</v>
      </c>
      <c r="I28" s="27"/>
    </row>
    <row r="29" ht="28.5" spans="1:9">
      <c r="A29" s="13">
        <v>27</v>
      </c>
      <c r="B29" s="22"/>
      <c r="C29" s="44" t="s">
        <v>63</v>
      </c>
      <c r="D29" s="46" t="s">
        <v>64</v>
      </c>
      <c r="E29" s="45">
        <v>10</v>
      </c>
      <c r="F29" s="46"/>
      <c r="G29" s="47">
        <v>400</v>
      </c>
      <c r="H29" s="20">
        <f t="shared" si="0"/>
        <v>4000</v>
      </c>
      <c r="I29" s="27"/>
    </row>
    <row r="30" ht="42.75" spans="1:9">
      <c r="A30" s="13">
        <v>28</v>
      </c>
      <c r="B30" s="22"/>
      <c r="C30" s="29" t="s">
        <v>65</v>
      </c>
      <c r="D30" s="15" t="s">
        <v>66</v>
      </c>
      <c r="E30" s="37">
        <v>20</v>
      </c>
      <c r="F30" s="15" t="s">
        <v>67</v>
      </c>
      <c r="G30" s="38">
        <v>100</v>
      </c>
      <c r="H30" s="20">
        <f t="shared" si="0"/>
        <v>2000</v>
      </c>
      <c r="I30" s="21"/>
    </row>
    <row r="31" ht="42.75" spans="1:9">
      <c r="A31" s="13">
        <v>29</v>
      </c>
      <c r="B31" s="22"/>
      <c r="C31" s="29" t="s">
        <v>65</v>
      </c>
      <c r="D31" s="15" t="s">
        <v>66</v>
      </c>
      <c r="E31" s="37">
        <v>10</v>
      </c>
      <c r="F31" s="15" t="s">
        <v>68</v>
      </c>
      <c r="G31" s="38">
        <v>100</v>
      </c>
      <c r="H31" s="20">
        <f t="shared" si="0"/>
        <v>1000</v>
      </c>
      <c r="I31" s="21"/>
    </row>
    <row r="32" ht="64.5" spans="1:9">
      <c r="A32" s="13">
        <v>30</v>
      </c>
      <c r="B32" s="22"/>
      <c r="C32" s="44" t="s">
        <v>69</v>
      </c>
      <c r="D32" s="44" t="s">
        <v>70</v>
      </c>
      <c r="E32" s="45">
        <v>15</v>
      </c>
      <c r="F32" s="53" t="str">
        <f>_xlfn.DISPIMG("ID_F6DB9342286E4445BD2246871C466F59",1)</f>
        <v>=DISPIMG("ID_F6DB9342286E4445BD2246871C466F59",1)</v>
      </c>
      <c r="G32" s="47">
        <v>40</v>
      </c>
      <c r="H32" s="20">
        <f t="shared" si="0"/>
        <v>600</v>
      </c>
      <c r="I32" s="54"/>
    </row>
    <row r="33" ht="89.8" spans="1:9">
      <c r="A33" s="13">
        <v>31</v>
      </c>
      <c r="B33" s="22"/>
      <c r="C33" s="44" t="s">
        <v>71</v>
      </c>
      <c r="D33" s="44" t="s">
        <v>72</v>
      </c>
      <c r="E33" s="45">
        <v>4</v>
      </c>
      <c r="F33" s="53" t="str">
        <f>_xlfn.DISPIMG("ID_417CA982133B49AAA77BC0BCC66766B3",1)</f>
        <v>=DISPIMG("ID_417CA982133B49AAA77BC0BCC66766B3",1)</v>
      </c>
      <c r="G33" s="47">
        <v>60</v>
      </c>
      <c r="H33" s="20">
        <f t="shared" si="0"/>
        <v>240</v>
      </c>
      <c r="I33" s="54"/>
    </row>
    <row r="34" ht="54" spans="1:9">
      <c r="A34" s="13">
        <v>32</v>
      </c>
      <c r="B34" s="22"/>
      <c r="C34" s="23" t="s">
        <v>73</v>
      </c>
      <c r="D34" s="25" t="s">
        <v>74</v>
      </c>
      <c r="E34" s="24">
        <v>2</v>
      </c>
      <c r="F34" s="25"/>
      <c r="G34" s="26">
        <v>500</v>
      </c>
      <c r="H34" s="20">
        <f t="shared" si="0"/>
        <v>1000</v>
      </c>
      <c r="I34" s="54"/>
    </row>
    <row r="35" ht="28.5" spans="1:9">
      <c r="A35" s="13">
        <v>33</v>
      </c>
      <c r="B35" s="22"/>
      <c r="C35" s="44" t="s">
        <v>75</v>
      </c>
      <c r="D35" s="46" t="s">
        <v>76</v>
      </c>
      <c r="E35" s="45">
        <v>1</v>
      </c>
      <c r="F35" s="53"/>
      <c r="G35" s="47">
        <v>700</v>
      </c>
      <c r="H35" s="20">
        <f t="shared" si="0"/>
        <v>700</v>
      </c>
      <c r="I35" s="54"/>
    </row>
    <row r="36" ht="63" spans="1:9">
      <c r="A36" s="13">
        <v>34</v>
      </c>
      <c r="B36" s="22"/>
      <c r="C36" s="46" t="s">
        <v>77</v>
      </c>
      <c r="D36" s="44" t="s">
        <v>78</v>
      </c>
      <c r="E36" s="45">
        <v>20</v>
      </c>
      <c r="F36" s="55" t="str">
        <f>_xlfn.DISPIMG("ID_F72CD8458A47479380BCEB26D307A653",1)</f>
        <v>=DISPIMG("ID_F72CD8458A47479380BCEB26D307A653",1)</v>
      </c>
      <c r="G36" s="47">
        <v>242</v>
      </c>
      <c r="H36" s="20">
        <f t="shared" si="0"/>
        <v>4840</v>
      </c>
      <c r="I36" s="21"/>
    </row>
    <row r="37" ht="14.25" spans="1:9">
      <c r="A37" s="13">
        <v>35</v>
      </c>
      <c r="B37" s="22"/>
      <c r="C37" s="44" t="s">
        <v>79</v>
      </c>
      <c r="D37" s="46" t="s">
        <v>80</v>
      </c>
      <c r="E37" s="45">
        <v>20</v>
      </c>
      <c r="F37" s="55"/>
      <c r="G37" s="47">
        <v>30</v>
      </c>
      <c r="H37" s="20">
        <f t="shared" si="0"/>
        <v>600</v>
      </c>
      <c r="I37" s="21"/>
    </row>
    <row r="38" ht="24" spans="1:9">
      <c r="A38" s="13">
        <v>36</v>
      </c>
      <c r="B38" s="22"/>
      <c r="C38" s="44" t="s">
        <v>81</v>
      </c>
      <c r="D38" s="46" t="s">
        <v>82</v>
      </c>
      <c r="E38" s="45">
        <v>20</v>
      </c>
      <c r="F38" s="56" t="s">
        <v>83</v>
      </c>
      <c r="G38" s="47">
        <v>30</v>
      </c>
      <c r="H38" s="20">
        <f t="shared" si="0"/>
        <v>600</v>
      </c>
      <c r="I38" s="21"/>
    </row>
    <row r="39" ht="14.25" spans="1:9">
      <c r="A39" s="13">
        <v>37</v>
      </c>
      <c r="B39" s="22"/>
      <c r="C39" s="34" t="s">
        <v>84</v>
      </c>
      <c r="D39" s="21"/>
      <c r="E39" s="57">
        <v>6</v>
      </c>
      <c r="F39" s="21"/>
      <c r="G39" s="58">
        <v>40</v>
      </c>
      <c r="H39" s="20">
        <f t="shared" si="0"/>
        <v>240</v>
      </c>
      <c r="I39" s="21"/>
    </row>
    <row r="40" ht="54" spans="1:9">
      <c r="A40" s="13">
        <v>38</v>
      </c>
      <c r="B40" s="22"/>
      <c r="C40" s="59" t="s">
        <v>85</v>
      </c>
      <c r="D40" s="60" t="s">
        <v>86</v>
      </c>
      <c r="E40" s="57">
        <v>5</v>
      </c>
      <c r="F40" s="31" t="s">
        <v>87</v>
      </c>
      <c r="G40" s="33">
        <v>10</v>
      </c>
      <c r="H40" s="20">
        <f t="shared" si="0"/>
        <v>50</v>
      </c>
      <c r="I40" s="21"/>
    </row>
    <row r="41" ht="54" spans="1:9">
      <c r="A41" s="13">
        <v>39</v>
      </c>
      <c r="B41" s="22"/>
      <c r="C41" s="59" t="s">
        <v>88</v>
      </c>
      <c r="D41" s="60" t="s">
        <v>86</v>
      </c>
      <c r="E41" s="57">
        <v>5</v>
      </c>
      <c r="F41" s="31" t="s">
        <v>87</v>
      </c>
      <c r="G41" s="33">
        <v>10</v>
      </c>
      <c r="H41" s="20">
        <f t="shared" si="0"/>
        <v>50</v>
      </c>
      <c r="I41" s="21"/>
    </row>
    <row r="42" ht="14.25" spans="1:9">
      <c r="A42" s="13">
        <v>40</v>
      </c>
      <c r="B42" s="22"/>
      <c r="C42" s="44" t="s">
        <v>85</v>
      </c>
      <c r="D42" s="21" t="s">
        <v>89</v>
      </c>
      <c r="E42" s="57">
        <v>5</v>
      </c>
      <c r="F42" s="31" t="s">
        <v>87</v>
      </c>
      <c r="G42" s="33">
        <v>5</v>
      </c>
      <c r="H42" s="20">
        <f t="shared" si="0"/>
        <v>25</v>
      </c>
      <c r="I42" s="21"/>
    </row>
    <row r="43" ht="14.25" spans="1:9">
      <c r="A43" s="13">
        <v>41</v>
      </c>
      <c r="B43" s="22"/>
      <c r="C43" s="44" t="s">
        <v>88</v>
      </c>
      <c r="D43" s="21" t="s">
        <v>89</v>
      </c>
      <c r="E43" s="57">
        <v>5</v>
      </c>
      <c r="F43" s="31" t="s">
        <v>87</v>
      </c>
      <c r="G43" s="33">
        <v>5</v>
      </c>
      <c r="H43" s="20">
        <f t="shared" si="0"/>
        <v>25</v>
      </c>
      <c r="I43" s="21"/>
    </row>
    <row r="44" ht="14.25" spans="1:9">
      <c r="A44" s="13">
        <v>42</v>
      </c>
      <c r="B44" s="22"/>
      <c r="C44" s="44" t="s">
        <v>85</v>
      </c>
      <c r="D44" s="21" t="s">
        <v>90</v>
      </c>
      <c r="E44" s="57">
        <v>5</v>
      </c>
      <c r="F44" s="31" t="s">
        <v>87</v>
      </c>
      <c r="G44" s="33">
        <v>5</v>
      </c>
      <c r="H44" s="20">
        <f t="shared" si="0"/>
        <v>25</v>
      </c>
      <c r="I44" s="21"/>
    </row>
    <row r="45" ht="14.25" spans="1:9">
      <c r="A45" s="13">
        <v>43</v>
      </c>
      <c r="B45" s="22"/>
      <c r="C45" s="44" t="s">
        <v>88</v>
      </c>
      <c r="D45" s="21" t="s">
        <v>90</v>
      </c>
      <c r="E45" s="57">
        <v>5</v>
      </c>
      <c r="F45" s="31" t="s">
        <v>87</v>
      </c>
      <c r="G45" s="33">
        <v>5</v>
      </c>
      <c r="H45" s="20">
        <f t="shared" si="0"/>
        <v>25</v>
      </c>
      <c r="I45" s="21"/>
    </row>
    <row r="46" ht="24.75" spans="1:9">
      <c r="A46" s="13">
        <v>44</v>
      </c>
      <c r="B46" s="22"/>
      <c r="C46" s="34" t="s">
        <v>91</v>
      </c>
      <c r="D46" s="61" t="s">
        <v>92</v>
      </c>
      <c r="E46" s="57">
        <v>20</v>
      </c>
      <c r="F46" s="21"/>
      <c r="G46" s="58">
        <v>10</v>
      </c>
      <c r="H46" s="20">
        <f t="shared" si="0"/>
        <v>200</v>
      </c>
      <c r="I46" s="21"/>
    </row>
    <row r="47" ht="14.25" spans="1:9">
      <c r="A47" s="13">
        <v>45</v>
      </c>
      <c r="B47" s="22"/>
      <c r="C47" s="34" t="s">
        <v>93</v>
      </c>
      <c r="D47" s="21" t="s">
        <v>94</v>
      </c>
      <c r="E47" s="57">
        <v>20</v>
      </c>
      <c r="F47" s="21"/>
      <c r="G47" s="58">
        <v>70</v>
      </c>
      <c r="H47" s="20">
        <f t="shared" si="0"/>
        <v>1400</v>
      </c>
      <c r="I47" s="21"/>
    </row>
    <row r="48" ht="71.5" spans="1:9">
      <c r="A48" s="13">
        <v>46</v>
      </c>
      <c r="B48" s="22"/>
      <c r="C48" s="62" t="s">
        <v>95</v>
      </c>
      <c r="D48" s="63" t="s">
        <v>96</v>
      </c>
      <c r="E48" s="37">
        <v>20</v>
      </c>
      <c r="F48" s="21" t="s">
        <v>97</v>
      </c>
      <c r="G48" s="64">
        <v>6</v>
      </c>
      <c r="H48" s="20">
        <f t="shared" si="0"/>
        <v>120</v>
      </c>
      <c r="I48" s="15" t="str">
        <f>_xlfn.DISPIMG("ID_96289DA3CDBF4784A439458C0BD536F8",1)</f>
        <v>=DISPIMG("ID_96289DA3CDBF4784A439458C0BD536F8",1)</v>
      </c>
    </row>
    <row r="49" ht="74.3" spans="1:9">
      <c r="A49" s="13">
        <v>47</v>
      </c>
      <c r="B49" s="22"/>
      <c r="C49" s="62" t="s">
        <v>98</v>
      </c>
      <c r="D49" s="63" t="s">
        <v>99</v>
      </c>
      <c r="E49" s="37">
        <v>20</v>
      </c>
      <c r="F49" s="21" t="s">
        <v>97</v>
      </c>
      <c r="G49" s="64">
        <v>8</v>
      </c>
      <c r="H49" s="20">
        <f t="shared" si="0"/>
        <v>160</v>
      </c>
      <c r="I49" s="15" t="str">
        <f>_xlfn.DISPIMG("ID_90067EB86E6A435A877B20BEEF49AE98",1)</f>
        <v>=DISPIMG("ID_90067EB86E6A435A877B20BEEF49AE98",1)</v>
      </c>
    </row>
    <row r="50" ht="31.5" spans="1:9">
      <c r="A50" s="13">
        <v>48</v>
      </c>
      <c r="B50" s="22"/>
      <c r="C50" s="15" t="s">
        <v>100</v>
      </c>
      <c r="D50" s="15" t="s">
        <v>101</v>
      </c>
      <c r="E50" s="65">
        <v>20</v>
      </c>
      <c r="F50" s="15" t="s">
        <v>102</v>
      </c>
      <c r="G50" s="64">
        <v>0.2</v>
      </c>
      <c r="H50" s="20">
        <f t="shared" si="0"/>
        <v>4</v>
      </c>
      <c r="I50" s="15" t="str">
        <f>_xlfn.DISPIMG("ID_BF016DA34D454A989D8DD80DC61DF97D",1)</f>
        <v>=DISPIMG("ID_BF016DA34D454A989D8DD80DC61DF97D",1)</v>
      </c>
    </row>
    <row r="51" ht="58.75" spans="1:9">
      <c r="A51" s="13">
        <v>49</v>
      </c>
      <c r="B51" s="22"/>
      <c r="C51" s="34" t="s">
        <v>103</v>
      </c>
      <c r="D51" s="21"/>
      <c r="E51" s="57">
        <v>30</v>
      </c>
      <c r="F51" s="21"/>
      <c r="G51" s="58">
        <v>5</v>
      </c>
      <c r="H51" s="20">
        <f t="shared" si="0"/>
        <v>150</v>
      </c>
      <c r="I51" s="21" t="str">
        <f>_xlfn.DISPIMG("ID_2886FF740CEC4F2A9FDA353B8D507948",1)</f>
        <v>=DISPIMG("ID_2886FF740CEC4F2A9FDA353B8D507948",1)</v>
      </c>
    </row>
    <row r="52" ht="27" spans="1:9">
      <c r="A52" s="13">
        <v>50</v>
      </c>
      <c r="B52" s="22"/>
      <c r="C52" s="34" t="s">
        <v>104</v>
      </c>
      <c r="D52" s="21" t="s">
        <v>105</v>
      </c>
      <c r="E52" s="57">
        <v>10</v>
      </c>
      <c r="F52" s="21" t="s">
        <v>106</v>
      </c>
      <c r="G52" s="58">
        <v>20</v>
      </c>
      <c r="H52" s="20">
        <f t="shared" si="0"/>
        <v>200</v>
      </c>
      <c r="I52" s="21"/>
    </row>
    <row r="53" ht="27" spans="1:9">
      <c r="A53" s="13">
        <v>51</v>
      </c>
      <c r="B53" s="22"/>
      <c r="C53" s="34" t="s">
        <v>104</v>
      </c>
      <c r="D53" s="21" t="s">
        <v>107</v>
      </c>
      <c r="E53" s="57">
        <v>30</v>
      </c>
      <c r="F53" s="21" t="s">
        <v>106</v>
      </c>
      <c r="G53" s="58">
        <v>20</v>
      </c>
      <c r="H53" s="20">
        <f t="shared" si="0"/>
        <v>600</v>
      </c>
      <c r="I53" s="21"/>
    </row>
    <row r="54" ht="27" spans="1:9">
      <c r="A54" s="13">
        <v>52</v>
      </c>
      <c r="B54" s="22"/>
      <c r="C54" s="34" t="s">
        <v>108</v>
      </c>
      <c r="D54" s="21" t="s">
        <v>109</v>
      </c>
      <c r="E54" s="57">
        <v>5</v>
      </c>
      <c r="F54" s="21" t="s">
        <v>110</v>
      </c>
      <c r="G54" s="58">
        <v>25</v>
      </c>
      <c r="H54" s="20">
        <f t="shared" si="0"/>
        <v>125</v>
      </c>
      <c r="I54" s="21"/>
    </row>
    <row r="55" ht="27" spans="1:9">
      <c r="A55" s="13">
        <v>53</v>
      </c>
      <c r="B55" s="22"/>
      <c r="C55" s="34" t="s">
        <v>111</v>
      </c>
      <c r="D55" s="34" t="s">
        <v>112</v>
      </c>
      <c r="E55" s="57">
        <v>10</v>
      </c>
      <c r="F55" s="21" t="s">
        <v>113</v>
      </c>
      <c r="G55" s="58">
        <v>10</v>
      </c>
      <c r="H55" s="20">
        <f t="shared" si="0"/>
        <v>100</v>
      </c>
      <c r="I55" s="21"/>
    </row>
    <row r="56" ht="47.65" spans="1:9">
      <c r="A56" s="13">
        <v>54</v>
      </c>
      <c r="B56" s="22"/>
      <c r="C56" s="34" t="s">
        <v>114</v>
      </c>
      <c r="D56" s="21"/>
      <c r="E56" s="57">
        <v>5</v>
      </c>
      <c r="F56" s="21"/>
      <c r="G56" s="58">
        <v>40</v>
      </c>
      <c r="H56" s="20">
        <f t="shared" si="0"/>
        <v>200</v>
      </c>
      <c r="I56" s="21" t="str">
        <f>_xlfn.DISPIMG("ID_BBBFB1B25088465982F601759FCCE87C",1)</f>
        <v>=DISPIMG("ID_BBBFB1B25088465982F601759FCCE87C",1)</v>
      </c>
    </row>
    <row r="57" ht="68.7" spans="1:9">
      <c r="A57" s="13">
        <v>55</v>
      </c>
      <c r="B57" s="22"/>
      <c r="C57" s="34" t="s">
        <v>115</v>
      </c>
      <c r="D57" s="21" t="s">
        <v>116</v>
      </c>
      <c r="E57" s="57">
        <v>30</v>
      </c>
      <c r="F57" s="34" t="s">
        <v>117</v>
      </c>
      <c r="G57" s="58">
        <v>8</v>
      </c>
      <c r="H57" s="20">
        <f t="shared" si="0"/>
        <v>240</v>
      </c>
      <c r="I57" s="21" t="str">
        <f>_xlfn.DISPIMG("ID_8CB1DF2982204BB7A30D42712FC13F95",1)</f>
        <v>=DISPIMG("ID_8CB1DF2982204BB7A30D42712FC13F95",1)</v>
      </c>
    </row>
    <row r="58" ht="50.2" spans="1:9">
      <c r="A58" s="13">
        <v>56</v>
      </c>
      <c r="B58" s="22"/>
      <c r="C58" s="34" t="s">
        <v>118</v>
      </c>
      <c r="D58" s="21"/>
      <c r="E58" s="57">
        <v>5</v>
      </c>
      <c r="F58" s="21"/>
      <c r="G58" s="58">
        <v>20</v>
      </c>
      <c r="H58" s="20">
        <f t="shared" si="0"/>
        <v>100</v>
      </c>
      <c r="I58" s="21" t="str">
        <f>_xlfn.DISPIMG("ID_BE25F3D0531B4A0C868928006102A230",1)</f>
        <v>=DISPIMG("ID_BE25F3D0531B4A0C868928006102A230",1)</v>
      </c>
    </row>
    <row r="59" ht="51.8" spans="1:9">
      <c r="A59" s="13">
        <v>57</v>
      </c>
      <c r="B59" s="22"/>
      <c r="C59" s="34" t="s">
        <v>119</v>
      </c>
      <c r="D59" s="21" t="s">
        <v>120</v>
      </c>
      <c r="E59" s="57">
        <v>20</v>
      </c>
      <c r="F59" s="21" t="s">
        <v>121</v>
      </c>
      <c r="G59" s="58">
        <v>5</v>
      </c>
      <c r="H59" s="20">
        <f t="shared" si="0"/>
        <v>100</v>
      </c>
      <c r="I59" s="21" t="str">
        <f>_xlfn.DISPIMG("ID_BE2813A0FF9541659D5C602513646A50",1)</f>
        <v>=DISPIMG("ID_BE2813A0FF9541659D5C602513646A50",1)</v>
      </c>
    </row>
    <row r="60" ht="40.5" spans="1:9">
      <c r="A60" s="13">
        <v>58</v>
      </c>
      <c r="B60" s="22"/>
      <c r="C60" s="34" t="s">
        <v>122</v>
      </c>
      <c r="D60" s="21" t="s">
        <v>123</v>
      </c>
      <c r="E60" s="57">
        <v>20</v>
      </c>
      <c r="F60" s="21"/>
      <c r="G60" s="58">
        <v>20</v>
      </c>
      <c r="H60" s="20">
        <f t="shared" si="0"/>
        <v>400</v>
      </c>
      <c r="I60" s="21"/>
    </row>
    <row r="61" ht="46" spans="1:9">
      <c r="A61" s="13">
        <v>59</v>
      </c>
      <c r="B61" s="22"/>
      <c r="C61" s="34" t="s">
        <v>124</v>
      </c>
      <c r="D61" s="21" t="s">
        <v>125</v>
      </c>
      <c r="E61" s="57">
        <v>1</v>
      </c>
      <c r="F61" s="34" t="s">
        <v>126</v>
      </c>
      <c r="G61" s="58">
        <v>250</v>
      </c>
      <c r="H61" s="20">
        <f t="shared" si="0"/>
        <v>250</v>
      </c>
      <c r="I61" s="21" t="str">
        <f>_xlfn.DISPIMG("ID_17FE1858DBF94915AFC8EB6204218391",1)</f>
        <v>=DISPIMG("ID_17FE1858DBF94915AFC8EB6204218391",1)</v>
      </c>
    </row>
    <row r="62" ht="14.25" spans="1:9">
      <c r="A62" s="13">
        <v>60</v>
      </c>
      <c r="B62" s="22"/>
      <c r="C62" s="34" t="s">
        <v>127</v>
      </c>
      <c r="D62" s="21"/>
      <c r="E62" s="57">
        <v>3</v>
      </c>
      <c r="F62" s="21"/>
      <c r="G62" s="58">
        <v>200</v>
      </c>
      <c r="H62" s="20">
        <f t="shared" si="0"/>
        <v>600</v>
      </c>
      <c r="I62" s="21"/>
    </row>
    <row r="63" ht="45.3" spans="1:9">
      <c r="A63" s="13">
        <v>61</v>
      </c>
      <c r="B63" s="22"/>
      <c r="C63" s="34" t="s">
        <v>128</v>
      </c>
      <c r="D63" s="21" t="s">
        <v>129</v>
      </c>
      <c r="E63" s="57">
        <v>7</v>
      </c>
      <c r="F63" s="21" t="s">
        <v>130</v>
      </c>
      <c r="G63" s="58">
        <v>20</v>
      </c>
      <c r="H63" s="20">
        <f t="shared" si="0"/>
        <v>140</v>
      </c>
      <c r="I63" s="21" t="str">
        <f>_xlfn.DISPIMG("ID_C9D73BDEFEEF45E78B2FAC2B8C13155F",1)</f>
        <v>=DISPIMG("ID_C9D73BDEFEEF45E78B2FAC2B8C13155F",1)</v>
      </c>
    </row>
    <row r="64" ht="50.35" spans="1:9">
      <c r="A64" s="13">
        <v>62</v>
      </c>
      <c r="B64" s="22"/>
      <c r="C64" s="34" t="s">
        <v>131</v>
      </c>
      <c r="D64" s="21" t="s">
        <v>132</v>
      </c>
      <c r="E64" s="57">
        <v>6</v>
      </c>
      <c r="F64" s="21" t="s">
        <v>130</v>
      </c>
      <c r="G64" s="58">
        <v>35</v>
      </c>
      <c r="H64" s="20">
        <f t="shared" si="0"/>
        <v>210</v>
      </c>
      <c r="I64" s="21" t="str">
        <f>_xlfn.DISPIMG("ID_40BF35D1A7224D17B1794C9324A2F7BF",1)</f>
        <v>=DISPIMG("ID_40BF35D1A7224D17B1794C9324A2F7BF",1)</v>
      </c>
    </row>
    <row r="65" ht="43.4" spans="1:9">
      <c r="A65" s="13">
        <v>63</v>
      </c>
      <c r="B65" s="22"/>
      <c r="C65" s="66" t="s">
        <v>133</v>
      </c>
      <c r="D65" s="67" t="s">
        <v>134</v>
      </c>
      <c r="E65" s="68">
        <v>2</v>
      </c>
      <c r="F65" s="21" t="s">
        <v>135</v>
      </c>
      <c r="G65" s="69">
        <v>300</v>
      </c>
      <c r="H65" s="20">
        <f t="shared" si="0"/>
        <v>600</v>
      </c>
      <c r="I65" s="21" t="str">
        <f>_xlfn.DISPIMG("ID_5EADA3743EBC4C378AE6FA953D6A0DC0",1)</f>
        <v>=DISPIMG("ID_5EADA3743EBC4C378AE6FA953D6A0DC0",1)</v>
      </c>
    </row>
    <row r="66" ht="74.4" spans="1:9">
      <c r="A66" s="13">
        <v>64</v>
      </c>
      <c r="B66" s="22"/>
      <c r="C66" s="70" t="s">
        <v>136</v>
      </c>
      <c r="D66" s="71" t="s">
        <v>137</v>
      </c>
      <c r="E66" s="72">
        <v>10</v>
      </c>
      <c r="F66" s="73"/>
      <c r="G66" s="74">
        <v>15</v>
      </c>
      <c r="H66" s="20">
        <f t="shared" si="0"/>
        <v>150</v>
      </c>
      <c r="I66" s="53" t="str">
        <f>_xlfn.DISPIMG("ID_28967804B3204120AFF5A82930EC567C",1)</f>
        <v>=DISPIMG("ID_28967804B3204120AFF5A82930EC567C",1)</v>
      </c>
    </row>
    <row r="67" ht="42.75" spans="1:9">
      <c r="A67" s="13">
        <v>65</v>
      </c>
      <c r="B67" s="22"/>
      <c r="C67" s="75" t="s">
        <v>138</v>
      </c>
      <c r="D67" s="75" t="s">
        <v>139</v>
      </c>
      <c r="E67" s="76">
        <v>15</v>
      </c>
      <c r="F67" s="75"/>
      <c r="G67" s="77">
        <v>40</v>
      </c>
      <c r="H67" s="20">
        <f t="shared" ref="H67:H114" si="1">E67*G67</f>
        <v>600</v>
      </c>
      <c r="I67" s="21" t="str">
        <f>_xlfn.DISPIMG("ID_6863A7DA78F845F2862BB3F51AD8BF71",1)</f>
        <v>=DISPIMG("ID_6863A7DA78F845F2862BB3F51AD8BF71",1)</v>
      </c>
    </row>
    <row r="68" ht="43.95" spans="1:9">
      <c r="A68" s="13">
        <v>66</v>
      </c>
      <c r="B68" s="22"/>
      <c r="C68" s="75" t="s">
        <v>140</v>
      </c>
      <c r="D68" s="75" t="s">
        <v>141</v>
      </c>
      <c r="E68" s="76">
        <v>30</v>
      </c>
      <c r="F68" s="75"/>
      <c r="G68" s="77">
        <v>40</v>
      </c>
      <c r="H68" s="20">
        <f t="shared" si="1"/>
        <v>1200</v>
      </c>
      <c r="I68" s="21" t="str">
        <f>_xlfn.DISPIMG("ID_83C0683224894B548068164271D6C5EF",1)</f>
        <v>=DISPIMG("ID_83C0683224894B548068164271D6C5EF",1)</v>
      </c>
    </row>
    <row r="69" ht="112.1" spans="1:9">
      <c r="A69" s="13">
        <v>67</v>
      </c>
      <c r="B69" s="22"/>
      <c r="C69" s="78" t="s">
        <v>142</v>
      </c>
      <c r="D69" s="79"/>
      <c r="E69" s="80">
        <v>50</v>
      </c>
      <c r="F69" s="79"/>
      <c r="G69" s="81">
        <v>4</v>
      </c>
      <c r="H69" s="20">
        <f t="shared" si="1"/>
        <v>200</v>
      </c>
      <c r="I69" s="21" t="str">
        <f>_xlfn.DISPIMG("ID_F15675F4E13440D0A4B086A0444E1C35",1)</f>
        <v>=DISPIMG("ID_F15675F4E13440D0A4B086A0444E1C35",1)</v>
      </c>
    </row>
    <row r="70" ht="40.5" spans="1:9">
      <c r="A70" s="13">
        <v>68</v>
      </c>
      <c r="B70" s="22"/>
      <c r="C70" s="78" t="s">
        <v>143</v>
      </c>
      <c r="D70" s="78" t="s">
        <v>144</v>
      </c>
      <c r="E70" s="82">
        <v>50</v>
      </c>
      <c r="F70" s="78" t="s">
        <v>145</v>
      </c>
      <c r="G70" s="83">
        <v>100</v>
      </c>
      <c r="H70" s="20">
        <f t="shared" si="1"/>
        <v>5000</v>
      </c>
      <c r="I70" s="21"/>
    </row>
    <row r="71" ht="27" spans="1:9">
      <c r="A71" s="13">
        <v>69</v>
      </c>
      <c r="B71" s="22"/>
      <c r="C71" s="78" t="s">
        <v>146</v>
      </c>
      <c r="D71" s="78" t="s">
        <v>147</v>
      </c>
      <c r="E71" s="82">
        <v>20</v>
      </c>
      <c r="F71" s="78" t="s">
        <v>148</v>
      </c>
      <c r="G71" s="83">
        <v>20</v>
      </c>
      <c r="H71" s="20">
        <f t="shared" si="1"/>
        <v>400</v>
      </c>
      <c r="I71" s="21"/>
    </row>
    <row r="72" ht="40.5" spans="1:9">
      <c r="A72" s="13">
        <v>70</v>
      </c>
      <c r="B72" s="22"/>
      <c r="C72" s="78" t="s">
        <v>149</v>
      </c>
      <c r="D72" s="78" t="s">
        <v>150</v>
      </c>
      <c r="E72" s="82">
        <v>50</v>
      </c>
      <c r="F72" s="78" t="s">
        <v>97</v>
      </c>
      <c r="G72" s="83">
        <v>5</v>
      </c>
      <c r="H72" s="20">
        <f t="shared" si="1"/>
        <v>250</v>
      </c>
      <c r="I72" s="21"/>
    </row>
    <row r="73" ht="40.5" spans="1:9">
      <c r="A73" s="13">
        <v>71</v>
      </c>
      <c r="B73" s="22"/>
      <c r="C73" s="78" t="s">
        <v>151</v>
      </c>
      <c r="D73" s="78" t="s">
        <v>150</v>
      </c>
      <c r="E73" s="82">
        <v>50</v>
      </c>
      <c r="F73" s="78" t="s">
        <v>97</v>
      </c>
      <c r="G73" s="83">
        <v>5</v>
      </c>
      <c r="H73" s="20">
        <f t="shared" si="1"/>
        <v>250</v>
      </c>
      <c r="I73" s="21"/>
    </row>
    <row r="74" ht="27" spans="1:9">
      <c r="A74" s="13">
        <v>72</v>
      </c>
      <c r="B74" s="22"/>
      <c r="C74" s="78" t="s">
        <v>152</v>
      </c>
      <c r="D74" s="78" t="s">
        <v>153</v>
      </c>
      <c r="E74" s="82">
        <v>100</v>
      </c>
      <c r="F74" s="78"/>
      <c r="G74" s="83">
        <v>7</v>
      </c>
      <c r="H74" s="20">
        <f t="shared" si="1"/>
        <v>700</v>
      </c>
      <c r="I74" s="21"/>
    </row>
    <row r="75" ht="27" spans="1:9">
      <c r="A75" s="13">
        <v>73</v>
      </c>
      <c r="B75" s="22"/>
      <c r="C75" s="78" t="s">
        <v>154</v>
      </c>
      <c r="D75" s="78" t="s">
        <v>155</v>
      </c>
      <c r="E75" s="82">
        <v>10</v>
      </c>
      <c r="F75" s="78"/>
      <c r="G75" s="83">
        <v>3</v>
      </c>
      <c r="H75" s="20">
        <f t="shared" si="1"/>
        <v>30</v>
      </c>
      <c r="I75" s="21"/>
    </row>
    <row r="76" ht="14.25" spans="1:9">
      <c r="A76" s="13">
        <v>74</v>
      </c>
      <c r="B76" s="22"/>
      <c r="C76" s="78" t="s">
        <v>156</v>
      </c>
      <c r="D76" s="78" t="s">
        <v>97</v>
      </c>
      <c r="E76" s="82">
        <v>100</v>
      </c>
      <c r="F76" s="78"/>
      <c r="G76" s="83">
        <v>10</v>
      </c>
      <c r="H76" s="20">
        <f t="shared" si="1"/>
        <v>1000</v>
      </c>
      <c r="I76" s="21"/>
    </row>
    <row r="77" ht="50.9" spans="1:9">
      <c r="A77" s="13">
        <v>75</v>
      </c>
      <c r="B77" s="22"/>
      <c r="C77" s="78" t="s">
        <v>157</v>
      </c>
      <c r="D77" s="78" t="s">
        <v>97</v>
      </c>
      <c r="E77" s="82">
        <v>20</v>
      </c>
      <c r="F77" s="78" t="str">
        <f>_xlfn.DISPIMG("ID_6DABF5227AB84C67A64501DFD60E5BC3",1)</f>
        <v>=DISPIMG("ID_6DABF5227AB84C67A64501DFD60E5BC3",1)</v>
      </c>
      <c r="G77" s="83">
        <v>10</v>
      </c>
      <c r="H77" s="20">
        <f t="shared" si="1"/>
        <v>200</v>
      </c>
      <c r="I77" s="21"/>
    </row>
    <row r="78" ht="40.5" spans="1:9">
      <c r="A78" s="13">
        <v>76</v>
      </c>
      <c r="B78" s="22"/>
      <c r="C78" s="78" t="s">
        <v>158</v>
      </c>
      <c r="D78" s="78" t="s">
        <v>159</v>
      </c>
      <c r="E78" s="82">
        <v>10</v>
      </c>
      <c r="F78" s="78" t="str">
        <f>_xlfn.DISPIMG("ID_E266D68B1953421DA3B095F5B4093DB2",1)</f>
        <v>=DISPIMG("ID_E266D68B1953421DA3B095F5B4093DB2",1)</v>
      </c>
      <c r="G78" s="83">
        <v>50</v>
      </c>
      <c r="H78" s="20">
        <f t="shared" si="1"/>
        <v>500</v>
      </c>
      <c r="I78" s="21"/>
    </row>
    <row r="79" ht="27" spans="1:9">
      <c r="A79" s="13">
        <v>77</v>
      </c>
      <c r="B79" s="22"/>
      <c r="C79" s="84" t="s">
        <v>160</v>
      </c>
      <c r="D79" s="85" t="s">
        <v>161</v>
      </c>
      <c r="E79" s="86">
        <v>100</v>
      </c>
      <c r="F79" s="87"/>
      <c r="G79" s="88">
        <v>2</v>
      </c>
      <c r="H79" s="20">
        <f t="shared" si="1"/>
        <v>200</v>
      </c>
      <c r="I79" s="21"/>
    </row>
    <row r="80" ht="22.5" spans="1:9">
      <c r="A80" s="13">
        <v>78</v>
      </c>
      <c r="B80" s="22"/>
      <c r="C80" s="89" t="s">
        <v>162</v>
      </c>
      <c r="D80" s="89" t="s">
        <v>97</v>
      </c>
      <c r="E80" s="90">
        <v>1</v>
      </c>
      <c r="F80" s="78" t="s">
        <v>163</v>
      </c>
      <c r="G80" s="91">
        <v>200</v>
      </c>
      <c r="H80" s="20">
        <f t="shared" si="1"/>
        <v>200</v>
      </c>
      <c r="I80" s="92" t="s">
        <v>164</v>
      </c>
    </row>
    <row r="81" ht="28.5" spans="1:9">
      <c r="A81" s="13">
        <v>79</v>
      </c>
      <c r="B81" s="93" t="s">
        <v>165</v>
      </c>
      <c r="C81" s="44" t="s">
        <v>166</v>
      </c>
      <c r="D81" s="44" t="s">
        <v>167</v>
      </c>
      <c r="E81" s="94">
        <v>30</v>
      </c>
      <c r="F81" s="44" t="s">
        <v>137</v>
      </c>
      <c r="G81" s="95">
        <v>15</v>
      </c>
      <c r="H81" s="20">
        <f t="shared" si="1"/>
        <v>450</v>
      </c>
      <c r="I81" s="96"/>
    </row>
    <row r="82" ht="28.5" spans="1:9">
      <c r="A82" s="13">
        <v>80</v>
      </c>
      <c r="B82" s="97"/>
      <c r="C82" s="44" t="s">
        <v>166</v>
      </c>
      <c r="D82" s="44" t="s">
        <v>168</v>
      </c>
      <c r="E82" s="94">
        <v>30</v>
      </c>
      <c r="F82" s="44" t="s">
        <v>137</v>
      </c>
      <c r="G82" s="95">
        <v>15</v>
      </c>
      <c r="H82" s="20">
        <f t="shared" si="1"/>
        <v>450</v>
      </c>
      <c r="I82" s="96"/>
    </row>
    <row r="83" ht="28.5" spans="1:9">
      <c r="A83" s="13">
        <v>81</v>
      </c>
      <c r="B83" s="97"/>
      <c r="C83" s="44" t="s">
        <v>166</v>
      </c>
      <c r="D83" s="44" t="s">
        <v>169</v>
      </c>
      <c r="E83" s="94">
        <v>10</v>
      </c>
      <c r="F83" s="44" t="s">
        <v>137</v>
      </c>
      <c r="G83" s="95">
        <v>15</v>
      </c>
      <c r="H83" s="20">
        <f t="shared" si="1"/>
        <v>150</v>
      </c>
      <c r="I83" s="96"/>
    </row>
    <row r="84" ht="14.25" spans="1:9">
      <c r="A84" s="13">
        <v>82</v>
      </c>
      <c r="B84" s="97"/>
      <c r="C84" s="44" t="s">
        <v>170</v>
      </c>
      <c r="D84" s="44" t="s">
        <v>171</v>
      </c>
      <c r="E84" s="94">
        <v>5</v>
      </c>
      <c r="F84" s="44" t="s">
        <v>172</v>
      </c>
      <c r="G84" s="95">
        <v>5</v>
      </c>
      <c r="H84" s="20">
        <f t="shared" si="1"/>
        <v>25</v>
      </c>
      <c r="I84" s="96"/>
    </row>
    <row r="85" ht="14.25" spans="1:9">
      <c r="A85" s="13">
        <v>83</v>
      </c>
      <c r="B85" s="97"/>
      <c r="C85" s="44" t="s">
        <v>173</v>
      </c>
      <c r="D85" s="44" t="s">
        <v>171</v>
      </c>
      <c r="E85" s="94">
        <v>5</v>
      </c>
      <c r="F85" s="44" t="s">
        <v>172</v>
      </c>
      <c r="G85" s="95">
        <v>5</v>
      </c>
      <c r="H85" s="20">
        <f t="shared" si="1"/>
        <v>25</v>
      </c>
      <c r="I85" s="96"/>
    </row>
    <row r="86" ht="14.25" spans="1:9">
      <c r="A86" s="13">
        <v>84</v>
      </c>
      <c r="B86" s="97"/>
      <c r="C86" s="44" t="s">
        <v>174</v>
      </c>
      <c r="D86" s="44" t="s">
        <v>175</v>
      </c>
      <c r="E86" s="94">
        <v>100</v>
      </c>
      <c r="F86" s="44" t="s">
        <v>176</v>
      </c>
      <c r="G86" s="95">
        <v>0.5</v>
      </c>
      <c r="H86" s="20">
        <f t="shared" si="1"/>
        <v>50</v>
      </c>
      <c r="I86" s="96"/>
    </row>
    <row r="87" ht="14.25" spans="1:9">
      <c r="A87" s="13">
        <v>85</v>
      </c>
      <c r="B87" s="97"/>
      <c r="C87" s="44" t="s">
        <v>177</v>
      </c>
      <c r="D87" s="44" t="s">
        <v>178</v>
      </c>
      <c r="E87" s="94">
        <v>4</v>
      </c>
      <c r="F87" s="44" t="s">
        <v>176</v>
      </c>
      <c r="G87" s="95">
        <v>40</v>
      </c>
      <c r="H87" s="20">
        <f t="shared" si="1"/>
        <v>160</v>
      </c>
      <c r="I87" s="96"/>
    </row>
    <row r="88" ht="14.25" spans="1:9">
      <c r="A88" s="13">
        <v>86</v>
      </c>
      <c r="B88" s="97"/>
      <c r="C88" s="44" t="s">
        <v>179</v>
      </c>
      <c r="D88" s="44" t="s">
        <v>180</v>
      </c>
      <c r="E88" s="94">
        <v>6</v>
      </c>
      <c r="F88" s="44"/>
      <c r="G88" s="95">
        <v>15</v>
      </c>
      <c r="H88" s="20">
        <f t="shared" si="1"/>
        <v>90</v>
      </c>
      <c r="I88" s="96"/>
    </row>
    <row r="89" ht="71.25" spans="1:9">
      <c r="A89" s="13">
        <v>87</v>
      </c>
      <c r="B89" s="97"/>
      <c r="C89" s="52" t="s">
        <v>181</v>
      </c>
      <c r="D89" s="52" t="s">
        <v>182</v>
      </c>
      <c r="E89" s="98">
        <v>20</v>
      </c>
      <c r="F89" s="12"/>
      <c r="G89" s="99">
        <v>4</v>
      </c>
      <c r="H89" s="20">
        <f t="shared" si="1"/>
        <v>80</v>
      </c>
      <c r="I89" s="96"/>
    </row>
    <row r="90" ht="71.25" spans="1:9">
      <c r="A90" s="13">
        <v>88</v>
      </c>
      <c r="B90" s="100"/>
      <c r="C90" s="52" t="s">
        <v>181</v>
      </c>
      <c r="D90" s="52" t="s">
        <v>183</v>
      </c>
      <c r="E90" s="98">
        <v>20</v>
      </c>
      <c r="F90" s="12"/>
      <c r="G90" s="99">
        <v>5</v>
      </c>
      <c r="H90" s="20">
        <f t="shared" si="1"/>
        <v>100</v>
      </c>
      <c r="I90" s="96"/>
    </row>
    <row r="91" ht="71" customHeight="1" spans="1:9">
      <c r="A91" s="13">
        <v>89</v>
      </c>
      <c r="B91" s="34" t="s">
        <v>184</v>
      </c>
      <c r="C91" s="101" t="s">
        <v>185</v>
      </c>
      <c r="D91" s="101" t="s">
        <v>186</v>
      </c>
      <c r="E91" s="49">
        <v>15</v>
      </c>
      <c r="F91" s="12"/>
      <c r="G91" s="51">
        <v>30</v>
      </c>
      <c r="H91" s="29">
        <f t="shared" si="1"/>
        <v>450</v>
      </c>
      <c r="I91" s="102" t="str">
        <f>_xlfn.DISPIMG("ID_98E5F0118FE6476CAEB844463E0CE255",1)</f>
        <v>=DISPIMG("ID_98E5F0118FE6476CAEB844463E0CE255",1)</v>
      </c>
    </row>
    <row r="92" ht="50" customHeight="1" spans="1:9">
      <c r="A92" s="13">
        <v>90</v>
      </c>
      <c r="B92" s="34"/>
      <c r="C92" s="101" t="s">
        <v>187</v>
      </c>
      <c r="D92" s="101" t="s">
        <v>188</v>
      </c>
      <c r="E92" s="49">
        <v>10</v>
      </c>
      <c r="F92" s="12"/>
      <c r="G92" s="51">
        <v>12</v>
      </c>
      <c r="H92" s="29">
        <f t="shared" si="1"/>
        <v>120</v>
      </c>
      <c r="I92" s="102" t="str">
        <f>_xlfn.DISPIMG("ID_441CAF6BCA8A406BBCE453382DC9ECFB",1)</f>
        <v>=DISPIMG("ID_441CAF6BCA8A406BBCE453382DC9ECFB",1)</v>
      </c>
    </row>
    <row r="93" ht="58" customHeight="1" spans="1:9">
      <c r="A93" s="13">
        <v>91</v>
      </c>
      <c r="B93" s="34"/>
      <c r="C93" s="101" t="s">
        <v>189</v>
      </c>
      <c r="D93" s="101" t="s">
        <v>190</v>
      </c>
      <c r="E93" s="49">
        <v>5</v>
      </c>
      <c r="F93" s="12"/>
      <c r="G93" s="51">
        <v>10</v>
      </c>
      <c r="H93" s="29">
        <f t="shared" si="1"/>
        <v>50</v>
      </c>
      <c r="I93" s="102" t="str">
        <f>_xlfn.DISPIMG("ID_3ED7A08E7B584EA2A235C85FB65FF5EC",1)</f>
        <v>=DISPIMG("ID_3ED7A08E7B584EA2A235C85FB65FF5EC",1)</v>
      </c>
    </row>
    <row r="94" ht="61" customHeight="1" spans="1:9">
      <c r="A94" s="13">
        <v>92</v>
      </c>
      <c r="B94" s="34"/>
      <c r="C94" s="101" t="s">
        <v>191</v>
      </c>
      <c r="D94" s="101" t="s">
        <v>192</v>
      </c>
      <c r="E94" s="49">
        <v>20</v>
      </c>
      <c r="F94" s="12"/>
      <c r="G94" s="51">
        <v>5</v>
      </c>
      <c r="H94" s="29">
        <f t="shared" si="1"/>
        <v>100</v>
      </c>
      <c r="I94" s="102" t="str">
        <f>_xlfn.DISPIMG("ID_14E8D67EAFD74F9A802C91896E9ADA39",1)</f>
        <v>=DISPIMG("ID_14E8D67EAFD74F9A802C91896E9ADA39",1)</v>
      </c>
    </row>
    <row r="95" ht="27" spans="1:9">
      <c r="A95" s="13">
        <v>93</v>
      </c>
      <c r="B95" s="34"/>
      <c r="C95" s="101" t="s">
        <v>193</v>
      </c>
      <c r="D95" s="101" t="s">
        <v>194</v>
      </c>
      <c r="E95" s="49">
        <v>10</v>
      </c>
      <c r="F95" s="12"/>
      <c r="G95" s="51">
        <v>10</v>
      </c>
      <c r="H95" s="29">
        <f t="shared" si="1"/>
        <v>100</v>
      </c>
      <c r="I95" s="102" t="str">
        <f>_xlfn.DISPIMG("ID_57044B1B33A64865AB1AD220EEB146BD",1)</f>
        <v>=DISPIMG("ID_57044B1B33A64865AB1AD220EEB146BD",1)</v>
      </c>
    </row>
    <row r="96" ht="47" customHeight="1" spans="1:9">
      <c r="A96" s="13">
        <v>94</v>
      </c>
      <c r="B96" s="34"/>
      <c r="C96" s="101" t="s">
        <v>195</v>
      </c>
      <c r="D96" s="101" t="s">
        <v>196</v>
      </c>
      <c r="E96" s="49">
        <v>10</v>
      </c>
      <c r="F96" s="12"/>
      <c r="G96" s="51">
        <v>10</v>
      </c>
      <c r="H96" s="29">
        <f t="shared" si="1"/>
        <v>100</v>
      </c>
      <c r="I96" s="102" t="str">
        <f>_xlfn.DISPIMG("ID_0E665BFA29624B86B4FBD4F408062470",1)</f>
        <v>=DISPIMG("ID_0E665BFA29624B86B4FBD4F408062470",1)</v>
      </c>
    </row>
    <row r="97" ht="66" customHeight="1" spans="1:9">
      <c r="A97" s="13">
        <v>95</v>
      </c>
      <c r="B97" s="34"/>
      <c r="C97" s="101" t="s">
        <v>197</v>
      </c>
      <c r="D97" s="101" t="s">
        <v>198</v>
      </c>
      <c r="E97" s="49">
        <v>10</v>
      </c>
      <c r="F97" s="12"/>
      <c r="G97" s="51">
        <v>10</v>
      </c>
      <c r="H97" s="29">
        <f t="shared" si="1"/>
        <v>100</v>
      </c>
      <c r="I97" s="102" t="str">
        <f>_xlfn.DISPIMG("ID_8B265BEC287240BCB910B22224AEE6C5",1)</f>
        <v>=DISPIMG("ID_8B265BEC287240BCB910B22224AEE6C5",1)</v>
      </c>
    </row>
    <row r="98" ht="75" spans="1:9">
      <c r="A98" s="13">
        <v>96</v>
      </c>
      <c r="B98" s="103" t="s">
        <v>199</v>
      </c>
      <c r="C98" s="104" t="s">
        <v>200</v>
      </c>
      <c r="D98" s="104" t="s">
        <v>201</v>
      </c>
      <c r="E98" s="105">
        <v>5</v>
      </c>
      <c r="F98" s="106" t="s">
        <v>202</v>
      </c>
      <c r="G98" s="107">
        <v>145</v>
      </c>
      <c r="H98" s="108">
        <f t="shared" si="1"/>
        <v>725</v>
      </c>
      <c r="I98" s="102" t="str">
        <f>_xlfn.DISPIMG("ID_9A0355874366412094259D1AF8D4C8D4",1)</f>
        <v>=DISPIMG("ID_9A0355874366412094259D1AF8D4C8D4",1)</v>
      </c>
    </row>
    <row r="99" ht="74.75" spans="1:9">
      <c r="A99" s="13">
        <v>97</v>
      </c>
      <c r="B99" s="109"/>
      <c r="C99" s="104" t="s">
        <v>203</v>
      </c>
      <c r="D99" s="104" t="s">
        <v>204</v>
      </c>
      <c r="E99" s="105">
        <v>5</v>
      </c>
      <c r="F99" s="106" t="s">
        <v>205</v>
      </c>
      <c r="G99" s="107">
        <v>30</v>
      </c>
      <c r="H99" s="20">
        <f t="shared" si="1"/>
        <v>150</v>
      </c>
      <c r="I99" s="102" t="str">
        <f>_xlfn.DISPIMG("ID_B76810E55C6B4B52AD9299D667DA844D",1)</f>
        <v>=DISPIMG("ID_B76810E55C6B4B52AD9299D667DA844D",1)</v>
      </c>
    </row>
    <row r="100" ht="74.8" spans="1:9">
      <c r="A100" s="13">
        <v>98</v>
      </c>
      <c r="B100" s="109"/>
      <c r="C100" s="104" t="s">
        <v>206</v>
      </c>
      <c r="D100" s="104" t="s">
        <v>207</v>
      </c>
      <c r="E100" s="105">
        <v>5</v>
      </c>
      <c r="F100" s="101" t="s">
        <v>208</v>
      </c>
      <c r="G100" s="107">
        <v>50</v>
      </c>
      <c r="H100" s="20">
        <f t="shared" si="1"/>
        <v>250</v>
      </c>
      <c r="I100" s="102" t="str">
        <f>_xlfn.DISPIMG("ID_A2C71913E8C54EB1AD322C8AD737FA93",1)</f>
        <v>=DISPIMG("ID_A2C71913E8C54EB1AD322C8AD737FA93",1)</v>
      </c>
    </row>
    <row r="101" ht="75" spans="1:9">
      <c r="A101" s="13">
        <v>99</v>
      </c>
      <c r="B101" s="109"/>
      <c r="C101" s="104" t="s">
        <v>209</v>
      </c>
      <c r="D101" s="104" t="s">
        <v>210</v>
      </c>
      <c r="E101" s="105">
        <v>5</v>
      </c>
      <c r="F101" s="101" t="s">
        <v>211</v>
      </c>
      <c r="G101" s="107">
        <v>20</v>
      </c>
      <c r="H101" s="20">
        <f t="shared" si="1"/>
        <v>100</v>
      </c>
      <c r="I101" s="102" t="str">
        <f>_xlfn.DISPIMG("ID_A0968F5E8E0249F8AA26F3AD3EC04C41",1)</f>
        <v>=DISPIMG("ID_A0968F5E8E0249F8AA26F3AD3EC04C41",1)</v>
      </c>
    </row>
    <row r="102" ht="74.85" spans="1:9">
      <c r="A102" s="13">
        <v>100</v>
      </c>
      <c r="B102" s="109"/>
      <c r="C102" s="104" t="s">
        <v>212</v>
      </c>
      <c r="D102" s="104" t="s">
        <v>213</v>
      </c>
      <c r="E102" s="105">
        <v>400</v>
      </c>
      <c r="F102" s="106"/>
      <c r="G102" s="107">
        <v>0.1</v>
      </c>
      <c r="H102" s="20">
        <f t="shared" si="1"/>
        <v>40</v>
      </c>
      <c r="I102" s="102" t="str">
        <f t="shared" ref="I102:I104" si="2">_xlfn.DISPIMG("ID_968F5ABE14014336BB017AC5BFAF9CD6",1)</f>
        <v>=DISPIMG("ID_968F5ABE14014336BB017AC5BFAF9CD6",1)</v>
      </c>
    </row>
    <row r="103" ht="74.85" spans="1:9">
      <c r="A103" s="13">
        <v>101</v>
      </c>
      <c r="B103" s="109"/>
      <c r="C103" s="104" t="s">
        <v>212</v>
      </c>
      <c r="D103" s="104" t="s">
        <v>214</v>
      </c>
      <c r="E103" s="105">
        <v>400</v>
      </c>
      <c r="F103" s="106"/>
      <c r="G103" s="107">
        <v>0.1</v>
      </c>
      <c r="H103" s="20">
        <f t="shared" si="1"/>
        <v>40</v>
      </c>
      <c r="I103" s="102" t="str">
        <f t="shared" si="2"/>
        <v>=DISPIMG("ID_968F5ABE14014336BB017AC5BFAF9CD6",1)</v>
      </c>
    </row>
    <row r="104" ht="74.85" spans="1:9">
      <c r="A104" s="13">
        <v>102</v>
      </c>
      <c r="B104" s="109"/>
      <c r="C104" s="104" t="s">
        <v>212</v>
      </c>
      <c r="D104" s="104" t="s">
        <v>215</v>
      </c>
      <c r="E104" s="105">
        <v>400</v>
      </c>
      <c r="F104" s="106"/>
      <c r="G104" s="107">
        <v>0.1</v>
      </c>
      <c r="H104" s="20">
        <f t="shared" si="1"/>
        <v>40</v>
      </c>
      <c r="I104" s="102" t="str">
        <f t="shared" si="2"/>
        <v>=DISPIMG("ID_968F5ABE14014336BB017AC5BFAF9CD6",1)</v>
      </c>
    </row>
    <row r="105" ht="99.7" spans="1:9">
      <c r="A105" s="13">
        <v>103</v>
      </c>
      <c r="B105" s="109"/>
      <c r="C105" s="104" t="s">
        <v>216</v>
      </c>
      <c r="D105" s="104" t="s">
        <v>217</v>
      </c>
      <c r="E105" s="105">
        <v>120</v>
      </c>
      <c r="F105" s="106"/>
      <c r="G105" s="107">
        <v>5</v>
      </c>
      <c r="H105" s="20">
        <f t="shared" si="1"/>
        <v>600</v>
      </c>
      <c r="I105" s="102" t="str">
        <f>_xlfn.DISPIMG("ID_A7D81CA68FC547A697E648C87877FE77",1)</f>
        <v>=DISPIMG("ID_A7D81CA68FC547A697E648C87877FE77",1)</v>
      </c>
    </row>
    <row r="106" ht="99.65" spans="1:9">
      <c r="A106" s="13">
        <v>104</v>
      </c>
      <c r="B106" s="109"/>
      <c r="C106" s="104" t="s">
        <v>218</v>
      </c>
      <c r="D106" s="104" t="s">
        <v>217</v>
      </c>
      <c r="E106" s="105">
        <v>80</v>
      </c>
      <c r="F106" s="106"/>
      <c r="G106" s="107">
        <v>5</v>
      </c>
      <c r="H106" s="20">
        <f t="shared" si="1"/>
        <v>400</v>
      </c>
      <c r="I106" s="102" t="str">
        <f>_xlfn.DISPIMG("ID_80664F32A7E24F4DB1E71E8B39F993B8",1)</f>
        <v>=DISPIMG("ID_80664F32A7E24F4DB1E71E8B39F993B8",1)</v>
      </c>
    </row>
    <row r="107" ht="99.7" spans="1:9">
      <c r="A107" s="13">
        <v>105</v>
      </c>
      <c r="B107" s="109"/>
      <c r="C107" s="104" t="s">
        <v>219</v>
      </c>
      <c r="D107" s="104" t="s">
        <v>220</v>
      </c>
      <c r="E107" s="105">
        <v>100</v>
      </c>
      <c r="F107" s="106"/>
      <c r="G107" s="107">
        <v>1</v>
      </c>
      <c r="H107" s="20">
        <f t="shared" si="1"/>
        <v>100</v>
      </c>
      <c r="I107" s="102" t="str">
        <f>_xlfn.DISPIMG("ID_DF02B94552B241F1A47857563CA9AE23",1)</f>
        <v>=DISPIMG("ID_DF02B94552B241F1A47857563CA9AE23",1)</v>
      </c>
    </row>
    <row r="108" ht="99.55" spans="1:9">
      <c r="A108" s="13">
        <v>106</v>
      </c>
      <c r="B108" s="109"/>
      <c r="C108" s="104" t="s">
        <v>91</v>
      </c>
      <c r="D108" s="104" t="s">
        <v>221</v>
      </c>
      <c r="E108" s="105">
        <v>10</v>
      </c>
      <c r="F108" s="106"/>
      <c r="G108" s="107">
        <v>10</v>
      </c>
      <c r="H108" s="20">
        <f t="shared" si="1"/>
        <v>100</v>
      </c>
      <c r="I108" s="102" t="str">
        <f>_xlfn.DISPIMG("ID_58ABA6334AB64E208971BA94C76960D5",1)</f>
        <v>=DISPIMG("ID_58ABA6334AB64E208971BA94C76960D5",1)</v>
      </c>
    </row>
    <row r="109" ht="67.5" spans="1:9">
      <c r="A109" s="13">
        <v>107</v>
      </c>
      <c r="B109" s="109"/>
      <c r="C109" s="104" t="s">
        <v>222</v>
      </c>
      <c r="D109" s="104" t="s">
        <v>223</v>
      </c>
      <c r="E109" s="105">
        <v>10</v>
      </c>
      <c r="F109" s="106"/>
      <c r="G109" s="107">
        <v>5</v>
      </c>
      <c r="H109" s="20">
        <f t="shared" si="1"/>
        <v>50</v>
      </c>
      <c r="I109" s="102" t="str">
        <f>_xlfn.DISPIMG("ID_BF2B53AF8A824D258B9EA8E730A501CA",1)</f>
        <v>=DISPIMG("ID_BF2B53AF8A824D258B9EA8E730A501CA",1)</v>
      </c>
    </row>
    <row r="110" ht="75.2" spans="1:9">
      <c r="A110" s="13">
        <v>108</v>
      </c>
      <c r="B110" s="109"/>
      <c r="C110" s="104" t="s">
        <v>224</v>
      </c>
      <c r="D110" s="12"/>
      <c r="E110" s="105">
        <v>10</v>
      </c>
      <c r="F110" s="106"/>
      <c r="G110" s="107">
        <v>15</v>
      </c>
      <c r="H110" s="20">
        <f t="shared" si="1"/>
        <v>150</v>
      </c>
      <c r="I110" s="102" t="str">
        <f>_xlfn.DISPIMG("ID_39E859AB46D44A40A8E74FBCDA29C9CE",1)</f>
        <v>=DISPIMG("ID_39E859AB46D44A40A8E74FBCDA29C9CE",1)</v>
      </c>
    </row>
    <row r="111" ht="75.2" spans="1:9">
      <c r="A111" s="13">
        <v>109</v>
      </c>
      <c r="B111" s="109"/>
      <c r="C111" s="110" t="s">
        <v>225</v>
      </c>
      <c r="D111" s="110" t="s">
        <v>226</v>
      </c>
      <c r="E111" s="111">
        <v>10</v>
      </c>
      <c r="F111" s="110"/>
      <c r="G111" s="112">
        <v>8</v>
      </c>
      <c r="H111" s="113">
        <v>80</v>
      </c>
      <c r="I111" s="114" t="str">
        <f>_xlfn.DISPIMG("ID_DEBE5B2816F24B98A416EE34514FC8EF",1)</f>
        <v>=DISPIMG("ID_DEBE5B2816F24B98A416EE34514FC8EF",1)</v>
      </c>
    </row>
    <row r="112" ht="75.1" spans="1:9">
      <c r="A112" s="13">
        <v>110</v>
      </c>
      <c r="B112" s="109"/>
      <c r="C112" s="110" t="s">
        <v>227</v>
      </c>
      <c r="D112" s="110" t="s">
        <v>228</v>
      </c>
      <c r="E112" s="111">
        <v>10</v>
      </c>
      <c r="F112" s="110"/>
      <c r="G112" s="112">
        <v>15</v>
      </c>
      <c r="H112" s="113">
        <v>150</v>
      </c>
      <c r="I112" s="114" t="str">
        <f>_xlfn.DISPIMG("ID_001002B1CE3847289B5D87C3DF624ED7",1)</f>
        <v>=DISPIMG("ID_001002B1CE3847289B5D87C3DF624ED7",1)</v>
      </c>
    </row>
    <row r="113" ht="75.2" spans="1:9">
      <c r="A113" s="13">
        <v>111</v>
      </c>
      <c r="B113" s="109"/>
      <c r="C113" s="110" t="s">
        <v>229</v>
      </c>
      <c r="D113" s="110" t="s">
        <v>230</v>
      </c>
      <c r="E113" s="111">
        <v>10</v>
      </c>
      <c r="F113" s="110"/>
      <c r="G113" s="112">
        <v>18</v>
      </c>
      <c r="H113" s="113">
        <v>180</v>
      </c>
      <c r="I113" s="114" t="str">
        <f>_xlfn.DISPIMG("ID_3B4AB9CE0B244A08AE3DEED5E0222345",1)</f>
        <v>=DISPIMG("ID_3B4AB9CE0B244A08AE3DEED5E0222345",1)</v>
      </c>
    </row>
    <row r="114" ht="44.55" spans="1:9">
      <c r="A114" s="13">
        <v>112</v>
      </c>
      <c r="B114" s="103" t="s">
        <v>231</v>
      </c>
      <c r="C114" s="114" t="s">
        <v>232</v>
      </c>
      <c r="D114" s="114" t="s">
        <v>233</v>
      </c>
      <c r="E114" s="115">
        <v>6</v>
      </c>
      <c r="F114" s="114"/>
      <c r="G114" s="116">
        <v>12</v>
      </c>
      <c r="H114" s="20">
        <f>E114*G114</f>
        <v>72</v>
      </c>
      <c r="I114" s="114" t="str">
        <f>_xlfn.DISPIMG("ID_8B7C559594BD47129825CD27B5C455F6",1)</f>
        <v>=DISPIMG("ID_8B7C559594BD47129825CD27B5C455F6",1)</v>
      </c>
    </row>
    <row r="115" ht="31.5" spans="1:9">
      <c r="A115" s="13">
        <v>113</v>
      </c>
      <c r="B115" s="109"/>
      <c r="C115" s="114" t="s">
        <v>234</v>
      </c>
      <c r="D115" s="114" t="s">
        <v>235</v>
      </c>
      <c r="E115" s="115">
        <v>8</v>
      </c>
      <c r="F115" s="114"/>
      <c r="G115" s="116">
        <v>100</v>
      </c>
      <c r="H115" s="20">
        <f>E115*G115</f>
        <v>800</v>
      </c>
      <c r="I115" s="114" t="str">
        <f>_xlfn.DISPIMG("ID_12C701A03F594B97915FDF3C47A1F6B9",1)</f>
        <v>=DISPIMG("ID_12C701A03F594B97915FDF3C47A1F6B9",1)</v>
      </c>
    </row>
    <row r="116" ht="76" customHeight="1" spans="1:9">
      <c r="A116" s="13">
        <v>114</v>
      </c>
      <c r="B116" s="109"/>
      <c r="C116" s="114" t="s">
        <v>236</v>
      </c>
      <c r="D116" s="114" t="s">
        <v>237</v>
      </c>
      <c r="E116" s="115">
        <v>5</v>
      </c>
      <c r="F116" s="114"/>
      <c r="G116" s="116">
        <v>30</v>
      </c>
      <c r="H116" s="20" t="s">
        <v>238</v>
      </c>
      <c r="I116" s="114" t="str">
        <f>_xlfn.DISPIMG("ID_A85A88DB82574BB0AF2C22A82B209AEF",1)</f>
        <v>=DISPIMG("ID_A85A88DB82574BB0AF2C22A82B209AEF",1)</v>
      </c>
    </row>
    <row r="117" ht="30.5" spans="1:9">
      <c r="A117" s="13">
        <v>115</v>
      </c>
      <c r="B117" s="109"/>
      <c r="C117" s="114" t="s">
        <v>239</v>
      </c>
      <c r="D117" s="114" t="s">
        <v>240</v>
      </c>
      <c r="E117" s="115">
        <v>10</v>
      </c>
      <c r="F117" s="114"/>
      <c r="G117" s="116">
        <v>7</v>
      </c>
      <c r="H117" s="20">
        <f>E117*G117</f>
        <v>70</v>
      </c>
      <c r="I117" s="114" t="str">
        <f>_xlfn.DISPIMG("ID_F001E001E21540109F19D77FD1704D31",1)</f>
        <v>=DISPIMG("ID_F001E001E21540109F19D77FD1704D31",1)</v>
      </c>
    </row>
    <row r="118" ht="65.25" spans="1:9">
      <c r="A118" s="13">
        <v>116</v>
      </c>
      <c r="B118" s="109"/>
      <c r="C118" s="114" t="s">
        <v>241</v>
      </c>
      <c r="D118" s="114" t="s">
        <v>242</v>
      </c>
      <c r="E118" s="115">
        <v>2</v>
      </c>
      <c r="F118" s="114"/>
      <c r="G118" s="116">
        <v>20</v>
      </c>
      <c r="H118" s="20">
        <v>40</v>
      </c>
      <c r="I118" s="117" t="str">
        <f>_xlfn.DISPIMG("ID_3D1015F30DA246D89120DB0CB9CF36F5",1)</f>
        <v>=DISPIMG("ID_3D1015F30DA246D89120DB0CB9CF36F5",1)</v>
      </c>
    </row>
    <row r="119" ht="110.25" spans="1:9">
      <c r="A119" s="13">
        <v>117</v>
      </c>
      <c r="B119" s="109"/>
      <c r="C119" s="114" t="s">
        <v>243</v>
      </c>
      <c r="D119" s="114" t="s">
        <v>244</v>
      </c>
      <c r="E119" s="115">
        <v>6</v>
      </c>
      <c r="F119" s="114"/>
      <c r="G119" s="116">
        <v>35</v>
      </c>
      <c r="H119" s="20">
        <f t="shared" ref="H119:H130" si="3">E119*G119</f>
        <v>210</v>
      </c>
      <c r="I119" s="114" t="str">
        <f>_xlfn.DISPIMG("ID_1C51D02A3F564044B9BFF879B4C24811",1)</f>
        <v>=DISPIMG("ID_1C51D02A3F564044B9BFF879B4C24811",1)</v>
      </c>
    </row>
    <row r="120" ht="44.85" spans="1:9">
      <c r="A120" s="13">
        <v>118</v>
      </c>
      <c r="B120" s="109"/>
      <c r="C120" s="114" t="s">
        <v>245</v>
      </c>
      <c r="D120" s="114" t="s">
        <v>246</v>
      </c>
      <c r="E120" s="115">
        <v>10</v>
      </c>
      <c r="F120" s="114"/>
      <c r="G120" s="116">
        <v>3</v>
      </c>
      <c r="H120" s="20">
        <f t="shared" si="3"/>
        <v>30</v>
      </c>
      <c r="I120" s="53" t="str">
        <f>_xlfn.DISPIMG("ID_324B0FF397D647A7BC14C15B6666DDB1",1)</f>
        <v>=DISPIMG("ID_324B0FF397D647A7BC14C15B6666DDB1",1)</v>
      </c>
    </row>
    <row r="121" ht="81" customHeight="1" spans="1:9">
      <c r="A121" s="13">
        <v>119</v>
      </c>
      <c r="B121" s="109"/>
      <c r="C121" s="114" t="s">
        <v>247</v>
      </c>
      <c r="D121" s="114" t="s">
        <v>248</v>
      </c>
      <c r="E121" s="115">
        <v>5</v>
      </c>
      <c r="F121" s="114"/>
      <c r="G121" s="116">
        <v>5</v>
      </c>
      <c r="H121" s="20">
        <f t="shared" si="3"/>
        <v>25</v>
      </c>
      <c r="I121" s="118" t="str">
        <f>_xlfn.DISPIMG("ID_CBE617E1B7A042C3B38B57924247895C",1)</f>
        <v>=DISPIMG("ID_CBE617E1B7A042C3B38B57924247895C",1)</v>
      </c>
    </row>
    <row r="122" ht="78.1" spans="1:9">
      <c r="A122" s="13">
        <v>120</v>
      </c>
      <c r="B122" s="109"/>
      <c r="C122" s="114" t="s">
        <v>249</v>
      </c>
      <c r="D122" s="114" t="s">
        <v>250</v>
      </c>
      <c r="E122" s="115">
        <v>5</v>
      </c>
      <c r="F122" s="114"/>
      <c r="G122" s="116">
        <v>2</v>
      </c>
      <c r="H122" s="20">
        <f t="shared" si="3"/>
        <v>10</v>
      </c>
      <c r="I122" s="53" t="str">
        <f>_xlfn.DISPIMG("ID_97C847BEA9504C0DB008F8DF2089D233",1)</f>
        <v>=DISPIMG("ID_97C847BEA9504C0DB008F8DF2089D233",1)</v>
      </c>
    </row>
    <row r="123" ht="32.1" spans="1:9">
      <c r="A123" s="13">
        <v>121</v>
      </c>
      <c r="B123" s="109"/>
      <c r="C123" s="119" t="s">
        <v>251</v>
      </c>
      <c r="D123" s="119" t="s">
        <v>252</v>
      </c>
      <c r="E123" s="120">
        <v>10</v>
      </c>
      <c r="F123" s="119"/>
      <c r="G123" s="121">
        <v>11</v>
      </c>
      <c r="H123" s="20">
        <f t="shared" si="3"/>
        <v>110</v>
      </c>
      <c r="I123" s="96" t="str">
        <f>_xlfn.DISPIMG("ID_BD25631BF5D5427EA277541944D4DA92",1)</f>
        <v>=DISPIMG("ID_BD25631BF5D5427EA277541944D4DA92",1)</v>
      </c>
    </row>
    <row r="124" ht="34.8" spans="1:9">
      <c r="A124" s="13">
        <v>122</v>
      </c>
      <c r="B124" s="109"/>
      <c r="C124" s="119" t="s">
        <v>253</v>
      </c>
      <c r="D124" s="119" t="s">
        <v>254</v>
      </c>
      <c r="E124" s="120">
        <v>4</v>
      </c>
      <c r="F124" s="119"/>
      <c r="G124" s="121">
        <v>60</v>
      </c>
      <c r="H124" s="20">
        <f t="shared" si="3"/>
        <v>240</v>
      </c>
      <c r="I124" s="96" t="str">
        <f>_xlfn.DISPIMG("ID_73A6D0B7C5534AFC8B8B1917B1DE2528",1)</f>
        <v>=DISPIMG("ID_73A6D0B7C5534AFC8B8B1917B1DE2528",1)</v>
      </c>
    </row>
    <row r="125" ht="35.95" spans="1:9">
      <c r="A125" s="13">
        <v>123</v>
      </c>
      <c r="B125" s="109"/>
      <c r="C125" s="114" t="s">
        <v>255</v>
      </c>
      <c r="D125" s="114" t="s">
        <v>256</v>
      </c>
      <c r="E125" s="115">
        <v>4</v>
      </c>
      <c r="F125" s="114"/>
      <c r="G125" s="116">
        <v>50</v>
      </c>
      <c r="H125" s="20">
        <f t="shared" si="3"/>
        <v>200</v>
      </c>
      <c r="I125" s="53" t="str">
        <f>_xlfn.DISPIMG("ID_1AA467099C5143F8B028C39BAA7D621E",1)</f>
        <v>=DISPIMG("ID_1AA467099C5143F8B028C39BAA7D621E",1)</v>
      </c>
    </row>
    <row r="126" ht="28.15" spans="1:9">
      <c r="A126" s="13">
        <v>124</v>
      </c>
      <c r="B126" s="109"/>
      <c r="C126" s="122" t="s">
        <v>257</v>
      </c>
      <c r="D126" s="123"/>
      <c r="E126" s="124">
        <v>10</v>
      </c>
      <c r="F126" s="123"/>
      <c r="G126" s="125">
        <v>150</v>
      </c>
      <c r="H126" s="20">
        <f t="shared" si="3"/>
        <v>1500</v>
      </c>
      <c r="I126" s="96" t="str">
        <f>_xlfn.DISPIMG("ID_0B1DB10948B8409BA2E5BF271288DA77",1)</f>
        <v>=DISPIMG("ID_0B1DB10948B8409BA2E5BF271288DA77",1)</v>
      </c>
    </row>
    <row r="127" ht="47.25" spans="1:9">
      <c r="A127" s="13">
        <v>125</v>
      </c>
      <c r="B127" s="109"/>
      <c r="C127" s="126" t="s">
        <v>258</v>
      </c>
      <c r="D127" s="127"/>
      <c r="E127" s="128">
        <v>5</v>
      </c>
      <c r="F127" s="127" t="s">
        <v>259</v>
      </c>
      <c r="G127" s="126">
        <v>20</v>
      </c>
      <c r="H127" s="128">
        <f t="shared" si="3"/>
        <v>100</v>
      </c>
      <c r="I127" s="129" t="str">
        <f>_xlfn.DISPIMG("ID_84C8FD47AB904A67BC148320C3C1BE01",1)</f>
        <v>=DISPIMG("ID_84C8FD47AB904A67BC148320C3C1BE01",1)</v>
      </c>
    </row>
    <row r="128" ht="75" spans="1:9">
      <c r="A128" s="13">
        <v>126</v>
      </c>
      <c r="B128" s="109"/>
      <c r="C128" s="101" t="s">
        <v>260</v>
      </c>
      <c r="D128" s="107"/>
      <c r="E128" s="105">
        <v>1</v>
      </c>
      <c r="F128" s="101" t="s">
        <v>261</v>
      </c>
      <c r="G128" s="107">
        <v>350</v>
      </c>
      <c r="H128" s="20">
        <f t="shared" si="3"/>
        <v>350</v>
      </c>
      <c r="I128" s="96" t="str">
        <f>_xlfn.DISPIMG("ID_C0FE764169004B4E94A2CBDB8DF0B34D",1)</f>
        <v>=DISPIMG("ID_C0FE764169004B4E94A2CBDB8DF0B34D",1)</v>
      </c>
    </row>
    <row r="129" ht="91.55" spans="1:9">
      <c r="A129" s="13">
        <v>127</v>
      </c>
      <c r="B129" s="109"/>
      <c r="C129" s="125" t="s">
        <v>262</v>
      </c>
      <c r="D129" s="122"/>
      <c r="E129" s="124">
        <v>3</v>
      </c>
      <c r="F129" s="122" t="s">
        <v>263</v>
      </c>
      <c r="G129" s="125">
        <v>20</v>
      </c>
      <c r="H129" s="20">
        <f t="shared" si="3"/>
        <v>60</v>
      </c>
      <c r="I129" s="96" t="str">
        <f>_xlfn.DISPIMG("ID_B3670BFA40F84229B36FEEFF204C9BD1",1)</f>
        <v>=DISPIMG("ID_B3670BFA40F84229B36FEEFF204C9BD1",1)</v>
      </c>
    </row>
    <row r="130" ht="50.35" spans="1:9">
      <c r="A130" s="13">
        <v>128</v>
      </c>
      <c r="B130" s="103" t="s">
        <v>264</v>
      </c>
      <c r="C130" s="130" t="s">
        <v>265</v>
      </c>
      <c r="D130" s="131" t="s">
        <v>266</v>
      </c>
      <c r="E130" s="132">
        <v>4</v>
      </c>
      <c r="F130" s="29" t="s">
        <v>267</v>
      </c>
      <c r="G130" s="130">
        <v>125</v>
      </c>
      <c r="H130" s="20">
        <v>500</v>
      </c>
      <c r="I130" s="96" t="str">
        <f>_xlfn.DISPIMG("ID_DE22C0FAAFAD48E385D6664CD3C6D68E",1)</f>
        <v>=DISPIMG("ID_DE22C0FAAFAD48E385D6664CD3C6D68E",1)</v>
      </c>
    </row>
    <row r="131" ht="157.5" spans="1:9">
      <c r="A131" s="13">
        <v>129</v>
      </c>
      <c r="B131" s="109"/>
      <c r="C131" s="130" t="s">
        <v>268</v>
      </c>
      <c r="D131" s="131" t="s">
        <v>269</v>
      </c>
      <c r="E131" s="132">
        <v>4</v>
      </c>
      <c r="F131" s="29" t="s">
        <v>270</v>
      </c>
      <c r="G131" s="130">
        <v>135</v>
      </c>
      <c r="H131" s="20">
        <v>540</v>
      </c>
      <c r="I131" s="96" t="str">
        <f>_xlfn.DISPIMG("ID_9B2CD0BC9C084AA69C5BF153BDE2B655",1)</f>
        <v>=DISPIMG("ID_9B2CD0BC9C084AA69C5BF153BDE2B655",1)</v>
      </c>
    </row>
    <row r="132" ht="69.4" spans="1:9">
      <c r="A132" s="13">
        <v>130</v>
      </c>
      <c r="B132" s="109"/>
      <c r="C132" s="104" t="s">
        <v>271</v>
      </c>
      <c r="D132" s="107" t="s">
        <v>272</v>
      </c>
      <c r="E132" s="105">
        <v>4</v>
      </c>
      <c r="G132" s="107">
        <v>20</v>
      </c>
      <c r="H132" s="20">
        <f t="shared" ref="H132:H163" si="4">E132*G132</f>
        <v>80</v>
      </c>
      <c r="I132" s="12" t="str">
        <f>_xlfn.DISPIMG("ID_F61CCFFF24DF4A0EB6923D577BD31BB2",1)</f>
        <v>=DISPIMG("ID_F61CCFFF24DF4A0EB6923D577BD31BB2",1)</v>
      </c>
    </row>
    <row r="133" ht="69.4" spans="1:9">
      <c r="A133" s="13">
        <v>131</v>
      </c>
      <c r="B133" s="109"/>
      <c r="C133" s="104" t="s">
        <v>273</v>
      </c>
      <c r="D133" s="107" t="s">
        <v>274</v>
      </c>
      <c r="E133" s="105">
        <v>6</v>
      </c>
      <c r="G133" s="107">
        <v>20</v>
      </c>
      <c r="H133" s="20">
        <f t="shared" si="4"/>
        <v>120</v>
      </c>
      <c r="I133" s="12" t="str">
        <f>_xlfn.DISPIMG("ID_00F4E177DA1C425EB1D27F4AC297BF90",1)</f>
        <v>=DISPIMG("ID_00F4E177DA1C425EB1D27F4AC297BF90",1)</v>
      </c>
    </row>
    <row r="134" ht="69.4" spans="1:9">
      <c r="A134" s="13">
        <v>132</v>
      </c>
      <c r="B134" s="109"/>
      <c r="C134" s="104" t="s">
        <v>275</v>
      </c>
      <c r="D134" s="107" t="s">
        <v>276</v>
      </c>
      <c r="E134" s="105">
        <v>2</v>
      </c>
      <c r="G134" s="107">
        <v>15</v>
      </c>
      <c r="H134" s="20">
        <f t="shared" si="4"/>
        <v>30</v>
      </c>
      <c r="I134" s="12" t="str">
        <f>_xlfn.DISPIMG("ID_E641379286F447B2952E89363F1520E7",1)</f>
        <v>=DISPIMG("ID_E641379286F447B2952E89363F1520E7",1)</v>
      </c>
    </row>
    <row r="135" ht="69.4" spans="1:9">
      <c r="A135" s="13">
        <v>133</v>
      </c>
      <c r="B135" s="109"/>
      <c r="C135" s="104" t="s">
        <v>277</v>
      </c>
      <c r="D135" s="107" t="s">
        <v>278</v>
      </c>
      <c r="E135" s="105">
        <v>2</v>
      </c>
      <c r="G135" s="107">
        <v>15</v>
      </c>
      <c r="H135" s="20">
        <f t="shared" si="4"/>
        <v>30</v>
      </c>
      <c r="I135" s="12" t="str">
        <f>_xlfn.DISPIMG("ID_601AB5516580469DA312581821DD27F5",1)</f>
        <v>=DISPIMG("ID_601AB5516580469DA312581821DD27F5",1)</v>
      </c>
    </row>
    <row r="136" ht="69.4" spans="1:9">
      <c r="A136" s="13">
        <v>134</v>
      </c>
      <c r="B136" s="109"/>
      <c r="C136" s="104" t="s">
        <v>279</v>
      </c>
      <c r="D136" s="104" t="s">
        <v>280</v>
      </c>
      <c r="E136" s="105">
        <v>15</v>
      </c>
      <c r="F136" s="133" t="s">
        <v>281</v>
      </c>
      <c r="G136" s="107">
        <v>12</v>
      </c>
      <c r="H136" s="20">
        <f t="shared" si="4"/>
        <v>180</v>
      </c>
      <c r="I136" s="12" t="str">
        <f>_xlfn.DISPIMG("ID_29545AF638E742DC9913FDB88E734CCD",1)</f>
        <v>=DISPIMG("ID_29545AF638E742DC9913FDB88E734CCD",1)</v>
      </c>
    </row>
    <row r="137" ht="75" spans="1:9">
      <c r="A137" s="13">
        <v>135</v>
      </c>
      <c r="B137" s="109"/>
      <c r="C137" s="104" t="s">
        <v>243</v>
      </c>
      <c r="D137" s="107" t="s">
        <v>282</v>
      </c>
      <c r="E137" s="105">
        <v>6</v>
      </c>
      <c r="G137" s="107">
        <v>20</v>
      </c>
      <c r="H137" s="20">
        <f t="shared" si="4"/>
        <v>120</v>
      </c>
      <c r="I137" s="134" t="str">
        <f>_xlfn.DISPIMG("ID_1F9D82E00E184C44AB172ED840E45A66",1)</f>
        <v>=DISPIMG("ID_1F9D82E00E184C44AB172ED840E45A66",1)</v>
      </c>
    </row>
    <row r="138" ht="75" spans="1:9">
      <c r="A138" s="13">
        <v>136</v>
      </c>
      <c r="B138" s="109"/>
      <c r="C138" s="104" t="s">
        <v>283</v>
      </c>
      <c r="D138" s="107" t="s">
        <v>284</v>
      </c>
      <c r="E138" s="105">
        <v>6</v>
      </c>
      <c r="G138" s="107">
        <v>10</v>
      </c>
      <c r="H138" s="20">
        <f t="shared" si="4"/>
        <v>60</v>
      </c>
      <c r="I138" s="134" t="str">
        <f>_xlfn.DISPIMG("ID_3001FFD9CB7C472F983317FCF272956B",1)</f>
        <v>=DISPIMG("ID_3001FFD9CB7C472F983317FCF272956B",1)</v>
      </c>
    </row>
    <row r="139" ht="53.65" spans="1:9">
      <c r="A139" s="13">
        <v>137</v>
      </c>
      <c r="B139" s="109"/>
      <c r="C139" s="104" t="s">
        <v>285</v>
      </c>
      <c r="D139" s="107" t="s">
        <v>286</v>
      </c>
      <c r="E139" s="105">
        <v>5</v>
      </c>
      <c r="G139" s="107">
        <v>5</v>
      </c>
      <c r="H139" s="20">
        <f t="shared" si="4"/>
        <v>25</v>
      </c>
      <c r="I139" s="134" t="str">
        <f>_xlfn.DISPIMG("ID_A9AD0D981331461EB56D48B423CF3A76",1)</f>
        <v>=DISPIMG("ID_A9AD0D981331461EB56D48B423CF3A76",1)</v>
      </c>
    </row>
    <row r="140" ht="75" spans="1:9">
      <c r="A140" s="13">
        <v>138</v>
      </c>
      <c r="B140" s="109"/>
      <c r="C140" s="104" t="s">
        <v>287</v>
      </c>
      <c r="D140" s="107" t="s">
        <v>288</v>
      </c>
      <c r="E140" s="105">
        <v>2</v>
      </c>
      <c r="G140" s="107">
        <v>12</v>
      </c>
      <c r="H140" s="20">
        <f t="shared" si="4"/>
        <v>24</v>
      </c>
      <c r="I140" s="134" t="str">
        <f>_xlfn.DISPIMG("ID_02B26504B82B416BA3D84704D3429E46",1)</f>
        <v>=DISPIMG("ID_02B26504B82B416BA3D84704D3429E46",1)</v>
      </c>
    </row>
    <row r="141" ht="64" spans="1:9">
      <c r="A141" s="13">
        <v>139</v>
      </c>
      <c r="B141" s="109"/>
      <c r="C141" s="104" t="s">
        <v>289</v>
      </c>
      <c r="D141" s="107" t="s">
        <v>290</v>
      </c>
      <c r="E141" s="105">
        <v>5</v>
      </c>
      <c r="G141" s="107">
        <v>20</v>
      </c>
      <c r="H141" s="20">
        <f t="shared" si="4"/>
        <v>100</v>
      </c>
      <c r="I141" s="134" t="str">
        <f>_xlfn.DISPIMG("ID_7DB408EC080E4FCFA8CD52238A3DF275",1)</f>
        <v>=DISPIMG("ID_7DB408EC080E4FCFA8CD52238A3DF275",1)</v>
      </c>
    </row>
    <row r="142" ht="75" spans="1:9">
      <c r="A142" s="13">
        <v>140</v>
      </c>
      <c r="B142" s="109"/>
      <c r="C142" s="104" t="s">
        <v>291</v>
      </c>
      <c r="D142" s="107" t="s">
        <v>292</v>
      </c>
      <c r="E142" s="105">
        <v>5</v>
      </c>
      <c r="G142" s="107">
        <v>20</v>
      </c>
      <c r="H142" s="20">
        <f t="shared" si="4"/>
        <v>100</v>
      </c>
      <c r="I142" s="134" t="str">
        <f>_xlfn.DISPIMG("ID_4EB2120257E047FA99C2860AE61C62EC",1)</f>
        <v>=DISPIMG("ID_4EB2120257E047FA99C2860AE61C62EC",1)</v>
      </c>
    </row>
    <row r="143" ht="75" spans="1:9">
      <c r="A143" s="13">
        <v>141</v>
      </c>
      <c r="B143" s="109"/>
      <c r="C143" s="104" t="s">
        <v>293</v>
      </c>
      <c r="D143" s="107" t="s">
        <v>292</v>
      </c>
      <c r="E143" s="105">
        <v>6</v>
      </c>
      <c r="G143" s="107">
        <v>30</v>
      </c>
      <c r="H143" s="20">
        <f t="shared" si="4"/>
        <v>180</v>
      </c>
      <c r="I143" s="134" t="str">
        <f>_xlfn.DISPIMG("ID_6C346887B6D14F919C04F0AD8D687B1D",1)</f>
        <v>=DISPIMG("ID_6C346887B6D14F919C04F0AD8D687B1D",1)</v>
      </c>
    </row>
    <row r="144" ht="75" spans="1:9">
      <c r="A144" s="13">
        <v>142</v>
      </c>
      <c r="B144" s="109"/>
      <c r="C144" s="107" t="s">
        <v>294</v>
      </c>
      <c r="D144" s="107" t="s">
        <v>295</v>
      </c>
      <c r="E144" s="105">
        <v>5</v>
      </c>
      <c r="G144" s="107">
        <v>50</v>
      </c>
      <c r="H144" s="20">
        <f t="shared" si="4"/>
        <v>250</v>
      </c>
      <c r="I144" s="134" t="str">
        <f>_xlfn.DISPIMG("ID_618A324A805A4B02B445FB1B67C54845",1)</f>
        <v>=DISPIMG("ID_618A324A805A4B02B445FB1B67C54845",1)</v>
      </c>
    </row>
    <row r="145" ht="75" spans="1:9">
      <c r="A145" s="13">
        <v>143</v>
      </c>
      <c r="B145" s="109"/>
      <c r="C145" s="104" t="s">
        <v>296</v>
      </c>
      <c r="D145" s="107" t="s">
        <v>297</v>
      </c>
      <c r="E145" s="105">
        <v>3</v>
      </c>
      <c r="G145" s="107">
        <v>30</v>
      </c>
      <c r="H145" s="20">
        <f t="shared" si="4"/>
        <v>90</v>
      </c>
      <c r="I145" s="134" t="str">
        <f>_xlfn.DISPIMG("ID_45CCCEE00EAC4992972404CB6DB35972",1)</f>
        <v>=DISPIMG("ID_45CCCEE00EAC4992972404CB6DB35972",1)</v>
      </c>
    </row>
    <row r="146" ht="75" spans="1:9">
      <c r="A146" s="13">
        <v>144</v>
      </c>
      <c r="B146" s="109"/>
      <c r="C146" s="104" t="s">
        <v>298</v>
      </c>
      <c r="D146" s="107" t="s">
        <v>297</v>
      </c>
      <c r="E146" s="105">
        <v>3</v>
      </c>
      <c r="G146" s="107">
        <v>60</v>
      </c>
      <c r="H146" s="20">
        <f t="shared" si="4"/>
        <v>180</v>
      </c>
      <c r="I146" s="134" t="str">
        <f>_xlfn.DISPIMG("ID_F2FD26938ABD4E25A9E512436991DD79",1)</f>
        <v>=DISPIMG("ID_F2FD26938ABD4E25A9E512436991DD79",1)</v>
      </c>
    </row>
    <row r="147" ht="75" spans="1:9">
      <c r="A147" s="13">
        <v>145</v>
      </c>
      <c r="B147" s="109"/>
      <c r="C147" s="104" t="s">
        <v>299</v>
      </c>
      <c r="D147" s="107" t="s">
        <v>300</v>
      </c>
      <c r="E147" s="105">
        <v>3</v>
      </c>
      <c r="G147" s="107">
        <v>10</v>
      </c>
      <c r="H147" s="20">
        <f t="shared" si="4"/>
        <v>30</v>
      </c>
      <c r="I147" s="134" t="str">
        <f>_xlfn.DISPIMG("ID_3EFCFD0EA05E40FAA1634FAAC36427F2",1)</f>
        <v>=DISPIMG("ID_3EFCFD0EA05E40FAA1634FAAC36427F2",1)</v>
      </c>
    </row>
    <row r="148" ht="53.8" spans="1:9">
      <c r="A148" s="13">
        <v>146</v>
      </c>
      <c r="B148" s="109"/>
      <c r="C148" s="107" t="s">
        <v>301</v>
      </c>
      <c r="D148" s="104" t="s">
        <v>302</v>
      </c>
      <c r="E148" s="105">
        <v>3</v>
      </c>
      <c r="G148" s="107">
        <v>12</v>
      </c>
      <c r="H148" s="20">
        <f t="shared" si="4"/>
        <v>36</v>
      </c>
      <c r="I148" s="134" t="str">
        <f>_xlfn.DISPIMG("ID_921763D8FC474B67A42856A8DCBF5366",1)</f>
        <v>=DISPIMG("ID_921763D8FC474B67A42856A8DCBF5366",1)</v>
      </c>
    </row>
    <row r="149" ht="75" spans="1:9">
      <c r="A149" s="13">
        <v>147</v>
      </c>
      <c r="B149" s="135"/>
      <c r="C149" s="107" t="s">
        <v>303</v>
      </c>
      <c r="D149" s="107" t="s">
        <v>304</v>
      </c>
      <c r="E149" s="105">
        <v>6</v>
      </c>
      <c r="G149" s="107">
        <v>10</v>
      </c>
      <c r="H149" s="20">
        <f t="shared" si="4"/>
        <v>60</v>
      </c>
      <c r="I149" s="134" t="str">
        <f>_xlfn.DISPIMG("ID_E350768284754DE29EC43ABF3B99E4E5",1)</f>
        <v>=DISPIMG("ID_E350768284754DE29EC43ABF3B99E4E5",1)</v>
      </c>
    </row>
    <row r="150" ht="74.45" spans="1:9">
      <c r="A150" s="13">
        <v>148</v>
      </c>
      <c r="B150" s="136" t="s">
        <v>305</v>
      </c>
      <c r="C150" s="104" t="s">
        <v>306</v>
      </c>
      <c r="D150" s="104" t="s">
        <v>307</v>
      </c>
      <c r="E150" s="137">
        <v>2</v>
      </c>
      <c r="F150" s="101"/>
      <c r="G150" s="104">
        <v>35</v>
      </c>
      <c r="H150" s="20">
        <f t="shared" si="4"/>
        <v>70</v>
      </c>
      <c r="I150" s="96" t="str">
        <f>_xlfn.DISPIMG("ID_B8A6374043654347B855C02B421C5662",1)</f>
        <v>=DISPIMG("ID_B8A6374043654347B855C02B421C5662",1)</v>
      </c>
    </row>
    <row r="151" ht="85.35" spans="1:9">
      <c r="A151" s="13">
        <v>149</v>
      </c>
      <c r="B151" s="136"/>
      <c r="C151" s="104" t="s">
        <v>308</v>
      </c>
      <c r="D151" s="104" t="s">
        <v>309</v>
      </c>
      <c r="E151" s="137">
        <v>10</v>
      </c>
      <c r="F151" s="101"/>
      <c r="G151" s="104">
        <v>15</v>
      </c>
      <c r="H151" s="20">
        <f t="shared" si="4"/>
        <v>150</v>
      </c>
      <c r="I151" s="96" t="str">
        <f>_xlfn.DISPIMG("ID_B040C764D2E64F9EA1D6C1C0278352FE",1)</f>
        <v>=DISPIMG("ID_B040C764D2E64F9EA1D6C1C0278352FE",1)</v>
      </c>
    </row>
    <row r="152" ht="73.95" spans="1:9">
      <c r="A152" s="13">
        <v>150</v>
      </c>
      <c r="B152" s="136"/>
      <c r="C152" s="104" t="s">
        <v>310</v>
      </c>
      <c r="D152" s="104" t="s">
        <v>172</v>
      </c>
      <c r="E152" s="137">
        <v>8</v>
      </c>
      <c r="F152" s="101" t="s">
        <v>28</v>
      </c>
      <c r="G152" s="104">
        <v>15</v>
      </c>
      <c r="H152" s="20">
        <f t="shared" si="4"/>
        <v>120</v>
      </c>
      <c r="I152" s="96" t="str">
        <f>_xlfn.DISPIMG("ID_2D72A6DC299A48EAB86993E9C10AA537",1)</f>
        <v>=DISPIMG("ID_2D72A6DC299A48EAB86993E9C10AA537",1)</v>
      </c>
    </row>
    <row r="153" ht="61.15" spans="1:9">
      <c r="A153" s="13">
        <v>151</v>
      </c>
      <c r="B153" s="136"/>
      <c r="C153" s="104" t="s">
        <v>311</v>
      </c>
      <c r="D153" s="104" t="s">
        <v>312</v>
      </c>
      <c r="E153" s="137">
        <v>6</v>
      </c>
      <c r="F153" s="101" t="s">
        <v>313</v>
      </c>
      <c r="G153" s="104">
        <v>35</v>
      </c>
      <c r="H153" s="20">
        <f t="shared" si="4"/>
        <v>210</v>
      </c>
      <c r="I153" s="96" t="str">
        <f>_xlfn.DISPIMG("ID_66A1E47BE89E4C319E02300B075D9768",1)</f>
        <v>=DISPIMG("ID_66A1E47BE89E4C319E02300B075D9768",1)</v>
      </c>
    </row>
    <row r="154" ht="75.05" spans="1:9">
      <c r="A154" s="13">
        <v>152</v>
      </c>
      <c r="B154" s="136"/>
      <c r="C154" s="104" t="s">
        <v>314</v>
      </c>
      <c r="D154" s="104" t="s">
        <v>315</v>
      </c>
      <c r="E154" s="137">
        <v>4</v>
      </c>
      <c r="F154" s="101" t="s">
        <v>316</v>
      </c>
      <c r="G154" s="104">
        <v>10</v>
      </c>
      <c r="H154" s="20">
        <f t="shared" si="4"/>
        <v>40</v>
      </c>
      <c r="I154" s="96" t="str">
        <f>_xlfn.DISPIMG("ID_D7D3933F9D0447188F0E8973ED22E133",1)</f>
        <v>=DISPIMG("ID_D7D3933F9D0447188F0E8973ED22E133",1)</v>
      </c>
    </row>
    <row r="155" ht="75.65" spans="1:9">
      <c r="A155" s="13">
        <v>153</v>
      </c>
      <c r="B155" s="136"/>
      <c r="C155" s="104" t="s">
        <v>317</v>
      </c>
      <c r="D155" s="104" t="s">
        <v>318</v>
      </c>
      <c r="E155" s="137">
        <v>200</v>
      </c>
      <c r="F155" s="101" t="s">
        <v>319</v>
      </c>
      <c r="G155" s="104">
        <v>1</v>
      </c>
      <c r="H155" s="20">
        <f t="shared" si="4"/>
        <v>200</v>
      </c>
      <c r="I155" s="96" t="str">
        <f>_xlfn.DISPIMG("ID_4334031B24524C259D33FCC979C090B7",1)</f>
        <v>=DISPIMG("ID_4334031B24524C259D33FCC979C090B7",1)</v>
      </c>
    </row>
    <row r="156" ht="74.1" spans="1:9">
      <c r="A156" s="13">
        <v>154</v>
      </c>
      <c r="B156" s="136"/>
      <c r="C156" s="104" t="s">
        <v>320</v>
      </c>
      <c r="D156" s="104" t="s">
        <v>321</v>
      </c>
      <c r="E156" s="137">
        <v>10</v>
      </c>
      <c r="F156" s="101" t="s">
        <v>322</v>
      </c>
      <c r="G156" s="104">
        <v>2</v>
      </c>
      <c r="H156" s="20">
        <f t="shared" si="4"/>
        <v>20</v>
      </c>
      <c r="I156" s="96" t="str">
        <f>_xlfn.DISPIMG("ID_ADB7155B30B648B594273BF42FE5DA97",1)</f>
        <v>=DISPIMG("ID_ADB7155B30B648B594273BF42FE5DA97",1)</v>
      </c>
    </row>
    <row r="157" ht="73.8" spans="1:9">
      <c r="A157" s="13">
        <v>155</v>
      </c>
      <c r="B157" s="136"/>
      <c r="C157" s="104" t="s">
        <v>323</v>
      </c>
      <c r="D157" s="104" t="s">
        <v>324</v>
      </c>
      <c r="E157" s="137">
        <v>10</v>
      </c>
      <c r="F157" s="101" t="s">
        <v>325</v>
      </c>
      <c r="G157" s="104">
        <v>3</v>
      </c>
      <c r="H157" s="20">
        <f t="shared" si="4"/>
        <v>30</v>
      </c>
      <c r="I157" s="96" t="str">
        <f>_xlfn.DISPIMG("ID_F8C8E71BC743448090D42A17945B6DBC",1)</f>
        <v>=DISPIMG("ID_F8C8E71BC743448090D42A17945B6DBC",1)</v>
      </c>
    </row>
    <row r="158" ht="73.6" spans="1:9">
      <c r="A158" s="13">
        <v>156</v>
      </c>
      <c r="B158" s="136"/>
      <c r="C158" s="104" t="s">
        <v>323</v>
      </c>
      <c r="D158" s="104" t="s">
        <v>326</v>
      </c>
      <c r="E158" s="137">
        <v>10</v>
      </c>
      <c r="F158" s="101" t="s">
        <v>325</v>
      </c>
      <c r="G158" s="104">
        <v>3</v>
      </c>
      <c r="H158" s="20">
        <f t="shared" si="4"/>
        <v>30</v>
      </c>
      <c r="I158" s="138" t="str">
        <f>_xlfn.DISPIMG("ID_D53448615749417091FE3C66839F3697",1)</f>
        <v>=DISPIMG("ID_D53448615749417091FE3C66839F3697",1)</v>
      </c>
    </row>
    <row r="159" ht="92.05" spans="1:9">
      <c r="A159" s="13">
        <v>157</v>
      </c>
      <c r="B159" s="136"/>
      <c r="C159" s="104" t="s">
        <v>327</v>
      </c>
      <c r="D159" s="104" t="s">
        <v>328</v>
      </c>
      <c r="E159" s="137">
        <v>3</v>
      </c>
      <c r="F159" s="101" t="s">
        <v>329</v>
      </c>
      <c r="G159" s="104">
        <v>15</v>
      </c>
      <c r="H159" s="20">
        <f t="shared" si="4"/>
        <v>45</v>
      </c>
      <c r="I159" s="138" t="str">
        <f>_xlfn.DISPIMG("ID_9DABBB8C292B4AA3A50F7BA3EAD4A732",1)</f>
        <v>=DISPIMG("ID_9DABBB8C292B4AA3A50F7BA3EAD4A732",1)</v>
      </c>
    </row>
    <row r="160" ht="76" spans="1:9">
      <c r="A160" s="13">
        <v>158</v>
      </c>
      <c r="B160" s="136"/>
      <c r="C160" s="104" t="s">
        <v>330</v>
      </c>
      <c r="D160" s="104" t="s">
        <v>328</v>
      </c>
      <c r="E160" s="137">
        <v>3</v>
      </c>
      <c r="F160" s="101" t="s">
        <v>329</v>
      </c>
      <c r="G160" s="104">
        <v>15</v>
      </c>
      <c r="H160" s="20">
        <f t="shared" si="4"/>
        <v>45</v>
      </c>
      <c r="I160" s="138" t="str">
        <f>_xlfn.DISPIMG("ID_99B8F16CC92347D29060DA45CAB1E589",1)</f>
        <v>=DISPIMG("ID_99B8F16CC92347D29060DA45CAB1E589",1)</v>
      </c>
    </row>
    <row r="161" ht="73.6" spans="1:9">
      <c r="A161" s="13">
        <v>159</v>
      </c>
      <c r="B161" s="136"/>
      <c r="C161" s="104" t="s">
        <v>331</v>
      </c>
      <c r="D161" s="104" t="s">
        <v>332</v>
      </c>
      <c r="E161" s="137">
        <v>4</v>
      </c>
      <c r="F161" s="101" t="s">
        <v>333</v>
      </c>
      <c r="G161" s="104">
        <v>30</v>
      </c>
      <c r="H161" s="20">
        <f t="shared" si="4"/>
        <v>120</v>
      </c>
      <c r="I161" s="96" t="str">
        <f>_xlfn.DISPIMG("ID_844AC0DB397B47B88276C1DCC3D66710",1)</f>
        <v>=DISPIMG("ID_844AC0DB397B47B88276C1DCC3D66710",1)</v>
      </c>
    </row>
    <row r="162" ht="75" spans="1:9">
      <c r="A162" s="13">
        <v>160</v>
      </c>
      <c r="B162" s="136"/>
      <c r="C162" s="104" t="s">
        <v>334</v>
      </c>
      <c r="D162" s="104"/>
      <c r="E162" s="137">
        <v>10</v>
      </c>
      <c r="F162" s="101" t="s">
        <v>172</v>
      </c>
      <c r="G162" s="104">
        <v>5</v>
      </c>
      <c r="H162" s="20">
        <f t="shared" si="4"/>
        <v>50</v>
      </c>
      <c r="I162" s="96" t="str">
        <f>_xlfn.DISPIMG("ID_46C07A10825546F68C08BE6D0F06FCC2",1)</f>
        <v>=DISPIMG("ID_46C07A10825546F68C08BE6D0F06FCC2",1)</v>
      </c>
    </row>
    <row r="163" ht="74.25" spans="1:9">
      <c r="A163" s="13">
        <v>161</v>
      </c>
      <c r="B163" s="136"/>
      <c r="C163" s="104" t="s">
        <v>335</v>
      </c>
      <c r="D163" s="104"/>
      <c r="E163" s="137">
        <v>10</v>
      </c>
      <c r="F163" s="101" t="s">
        <v>172</v>
      </c>
      <c r="G163" s="104">
        <v>5</v>
      </c>
      <c r="H163" s="20">
        <f t="shared" si="4"/>
        <v>50</v>
      </c>
      <c r="I163" s="96" t="str">
        <f>_xlfn.DISPIMG("ID_6ED3197909E445E4934E543EE49FBF26",1)</f>
        <v>=DISPIMG("ID_6ED3197909E445E4934E543EE49FBF26",1)</v>
      </c>
    </row>
    <row r="164" ht="74.75" spans="1:9">
      <c r="A164" s="13">
        <v>162</v>
      </c>
      <c r="B164" s="136"/>
      <c r="C164" s="139" t="s">
        <v>336</v>
      </c>
      <c r="D164" s="139" t="s">
        <v>337</v>
      </c>
      <c r="E164" s="140">
        <v>6</v>
      </c>
      <c r="F164" s="12" t="s">
        <v>137</v>
      </c>
      <c r="G164" s="139">
        <v>10</v>
      </c>
      <c r="H164" s="98">
        <v>60</v>
      </c>
      <c r="I164" s="96" t="str">
        <f>_xlfn.DISPIMG("ID_5988FFBCC6354F3581F5AFDDBB0D57F0",1)</f>
        <v>=DISPIMG("ID_5988FFBCC6354F3581F5AFDDBB0D57F0",1)</v>
      </c>
    </row>
    <row r="165" ht="73.55" spans="1:9">
      <c r="A165" s="13">
        <v>163</v>
      </c>
      <c r="B165" s="136"/>
      <c r="C165" s="139" t="s">
        <v>338</v>
      </c>
      <c r="D165" s="139" t="s">
        <v>339</v>
      </c>
      <c r="E165" s="140">
        <v>3</v>
      </c>
      <c r="F165" s="12" t="s">
        <v>322</v>
      </c>
      <c r="G165" s="139">
        <v>10</v>
      </c>
      <c r="H165" s="98">
        <v>30</v>
      </c>
      <c r="I165" s="96" t="str">
        <f>_xlfn.DISPIMG("ID_68681B3A271F4A4AA1D154E8261AD116",1)</f>
        <v>=DISPIMG("ID_68681B3A271F4A4AA1D154E8261AD116",1)</v>
      </c>
    </row>
    <row r="166" ht="85.15" spans="1:9">
      <c r="A166" s="13">
        <v>164</v>
      </c>
      <c r="B166" s="136"/>
      <c r="C166" s="139" t="s">
        <v>340</v>
      </c>
      <c r="D166" s="139" t="s">
        <v>341</v>
      </c>
      <c r="E166" s="140">
        <v>3</v>
      </c>
      <c r="F166" s="12" t="s">
        <v>342</v>
      </c>
      <c r="G166" s="139">
        <v>30</v>
      </c>
      <c r="H166" s="98">
        <v>90</v>
      </c>
      <c r="I166" s="96" t="str">
        <f>_xlfn.DISPIMG("ID_E4668B94A8654D0CAC092DCA935F7222",1)</f>
        <v>=DISPIMG("ID_E4668B94A8654D0CAC092DCA935F7222",1)</v>
      </c>
    </row>
    <row r="167" ht="79.55" spans="1:9">
      <c r="A167" s="13">
        <v>165</v>
      </c>
      <c r="B167" s="136"/>
      <c r="C167" s="139" t="s">
        <v>343</v>
      </c>
      <c r="D167" s="139" t="s">
        <v>344</v>
      </c>
      <c r="E167" s="140">
        <v>5</v>
      </c>
      <c r="F167" s="12" t="s">
        <v>97</v>
      </c>
      <c r="G167" s="139">
        <v>17</v>
      </c>
      <c r="H167" s="98">
        <v>85</v>
      </c>
      <c r="I167" s="96" t="str">
        <f>_xlfn.DISPIMG("ID_18CA4CC5B5B44F98B90FAC80C9DEA62A",1)</f>
        <v>=DISPIMG("ID_18CA4CC5B5B44F98B90FAC80C9DEA62A",1)</v>
      </c>
    </row>
    <row r="168" ht="73.25" spans="1:9">
      <c r="A168" s="13">
        <v>166</v>
      </c>
      <c r="B168" s="136"/>
      <c r="C168" s="139" t="s">
        <v>345</v>
      </c>
      <c r="D168" s="141" t="s">
        <v>346</v>
      </c>
      <c r="E168" s="140">
        <v>3</v>
      </c>
      <c r="F168" s="12" t="s">
        <v>347</v>
      </c>
      <c r="G168" s="139">
        <v>13</v>
      </c>
      <c r="H168" s="98">
        <v>39</v>
      </c>
      <c r="I168" s="96" t="str">
        <f>_xlfn.DISPIMG("ID_F33358CB85C64107943837F319DC1D40",1)</f>
        <v>=DISPIMG("ID_F33358CB85C64107943837F319DC1D40",1)</v>
      </c>
    </row>
    <row r="169" ht="85.45" spans="1:9">
      <c r="A169" s="13">
        <v>167</v>
      </c>
      <c r="B169" s="136"/>
      <c r="C169" s="139" t="s">
        <v>348</v>
      </c>
      <c r="D169" s="139" t="s">
        <v>349</v>
      </c>
      <c r="E169" s="140">
        <v>2</v>
      </c>
      <c r="F169" s="12" t="s">
        <v>350</v>
      </c>
      <c r="G169" s="139">
        <v>120</v>
      </c>
      <c r="H169" s="98">
        <v>240</v>
      </c>
      <c r="I169" s="96" t="str">
        <f>_xlfn.DISPIMG("ID_5D6D64947D834973B609111203DDB59C",1)</f>
        <v>=DISPIMG("ID_5D6D64947D834973B609111203DDB59C",1)</v>
      </c>
    </row>
    <row r="170" ht="165.25" spans="1:9">
      <c r="A170" s="13">
        <v>168</v>
      </c>
      <c r="B170" s="136"/>
      <c r="C170" s="139" t="s">
        <v>351</v>
      </c>
      <c r="D170" s="139" t="s">
        <v>352</v>
      </c>
      <c r="E170" s="140">
        <v>5</v>
      </c>
      <c r="F170" s="12" t="s">
        <v>353</v>
      </c>
      <c r="G170" s="139">
        <v>30</v>
      </c>
      <c r="H170" s="98">
        <v>150</v>
      </c>
      <c r="I170" s="96" t="str">
        <f>_xlfn.DISPIMG("ID_B434666662E84135940FCC66EC75517B",1)</f>
        <v>=DISPIMG("ID_B434666662E84135940FCC66EC75517B",1)</v>
      </c>
    </row>
    <row r="171" ht="75" spans="1:9">
      <c r="A171" s="13">
        <v>169</v>
      </c>
      <c r="B171" s="136"/>
      <c r="C171" s="139" t="s">
        <v>354</v>
      </c>
      <c r="D171" s="139" t="s">
        <v>355</v>
      </c>
      <c r="E171" s="140">
        <v>1</v>
      </c>
      <c r="F171" s="12" t="s">
        <v>356</v>
      </c>
      <c r="G171" s="139">
        <v>35</v>
      </c>
      <c r="H171" s="98">
        <v>35</v>
      </c>
      <c r="I171" s="96" t="str">
        <f>_xlfn.DISPIMG("ID_E969DE2D5FA54D61B120EF3C7CF77FB0",1)</f>
        <v>=DISPIMG("ID_E969DE2D5FA54D61B120EF3C7CF77FB0",1)</v>
      </c>
    </row>
    <row r="172" ht="74.1" spans="1:9">
      <c r="A172" s="13">
        <v>170</v>
      </c>
      <c r="B172" s="136"/>
      <c r="C172" s="139" t="s">
        <v>357</v>
      </c>
      <c r="D172" s="139" t="s">
        <v>171</v>
      </c>
      <c r="E172" s="140">
        <v>10</v>
      </c>
      <c r="F172" s="12"/>
      <c r="G172" s="139">
        <v>20</v>
      </c>
      <c r="H172" s="98">
        <v>200</v>
      </c>
      <c r="I172" s="96" t="str">
        <f>_xlfn.DISPIMG("ID_E2C28466C30F4C7B9AE032508978FAA1",1)</f>
        <v>=DISPIMG("ID_E2C28466C30F4C7B9AE032508978FAA1",1)</v>
      </c>
    </row>
    <row r="173" ht="65.65" spans="1:9">
      <c r="A173" s="13">
        <v>171</v>
      </c>
      <c r="B173" s="136"/>
      <c r="C173" s="139" t="s">
        <v>358</v>
      </c>
      <c r="D173" s="139" t="s">
        <v>359</v>
      </c>
      <c r="E173" s="140">
        <v>1</v>
      </c>
      <c r="F173" s="12"/>
      <c r="G173" s="139">
        <v>75</v>
      </c>
      <c r="H173" s="98">
        <v>75</v>
      </c>
      <c r="I173" s="96" t="str">
        <f>_xlfn.DISPIMG("ID_F9B5BD7C7A064D15B41143A1A997BE17",1)</f>
        <v>=DISPIMG("ID_F9B5BD7C7A064D15B41143A1A997BE17",1)</v>
      </c>
    </row>
    <row r="174" ht="73.4" spans="1:9">
      <c r="A174" s="13">
        <v>172</v>
      </c>
      <c r="B174" s="136"/>
      <c r="C174" s="139" t="s">
        <v>360</v>
      </c>
      <c r="D174" s="139" t="s">
        <v>361</v>
      </c>
      <c r="E174" s="140">
        <v>6</v>
      </c>
      <c r="F174" s="12"/>
      <c r="G174" s="139">
        <v>5</v>
      </c>
      <c r="H174" s="98">
        <v>30</v>
      </c>
      <c r="I174" s="96" t="str">
        <f>_xlfn.DISPIMG("ID_D022143B6E5347D3B07F02032DD4D865",1)</f>
        <v>=DISPIMG("ID_D022143B6E5347D3B07F02032DD4D865",1)</v>
      </c>
    </row>
    <row r="175" ht="72.9" spans="1:9">
      <c r="A175" s="13">
        <v>173</v>
      </c>
      <c r="B175" s="136"/>
      <c r="C175" s="139" t="s">
        <v>362</v>
      </c>
      <c r="D175" s="139" t="s">
        <v>363</v>
      </c>
      <c r="E175" s="140">
        <v>2</v>
      </c>
      <c r="F175" s="12"/>
      <c r="G175" s="139">
        <v>20</v>
      </c>
      <c r="H175" s="98">
        <v>40</v>
      </c>
      <c r="I175" s="96" t="str">
        <f>_xlfn.DISPIMG("ID_AD0AD93671C24C40A1270FD678F81CBE",1)</f>
        <v>=DISPIMG("ID_AD0AD93671C24C40A1270FD678F81CBE",1)</v>
      </c>
    </row>
    <row r="176" ht="84.85" spans="1:9">
      <c r="A176" s="13">
        <v>174</v>
      </c>
      <c r="B176" s="136"/>
      <c r="C176" s="139" t="s">
        <v>364</v>
      </c>
      <c r="D176" s="139" t="s">
        <v>365</v>
      </c>
      <c r="E176" s="140">
        <v>3</v>
      </c>
      <c r="F176" s="12"/>
      <c r="G176" s="139">
        <v>12</v>
      </c>
      <c r="H176" s="98">
        <v>36</v>
      </c>
      <c r="I176" s="96" t="str">
        <f>_xlfn.DISPIMG("ID_A53D201AB7734DE292BDFD807BC48AFE",1)</f>
        <v>=DISPIMG("ID_A53D201AB7734DE292BDFD807BC48AFE",1)</v>
      </c>
    </row>
    <row r="177" ht="75" spans="1:9">
      <c r="A177" s="13">
        <v>175</v>
      </c>
      <c r="B177" s="136"/>
      <c r="C177" s="139" t="s">
        <v>366</v>
      </c>
      <c r="D177" s="139" t="s">
        <v>367</v>
      </c>
      <c r="E177" s="140">
        <v>2</v>
      </c>
      <c r="F177" s="12"/>
      <c r="G177" s="139">
        <v>40</v>
      </c>
      <c r="H177" s="98">
        <v>80</v>
      </c>
      <c r="I177" s="96" t="str">
        <f>_xlfn.DISPIMG("ID_44F3C36B3FCD4426BBDE738640194AFC",1)</f>
        <v>=DISPIMG("ID_44F3C36B3FCD4426BBDE738640194AFC",1)</v>
      </c>
    </row>
    <row r="178" ht="61.3" spans="1:9">
      <c r="A178" s="13">
        <v>176</v>
      </c>
      <c r="B178" s="136"/>
      <c r="C178" s="139" t="s">
        <v>368</v>
      </c>
      <c r="D178" s="139" t="s">
        <v>369</v>
      </c>
      <c r="E178" s="140">
        <v>1</v>
      </c>
      <c r="F178" s="12"/>
      <c r="G178" s="139">
        <v>15</v>
      </c>
      <c r="H178" s="98">
        <v>15</v>
      </c>
      <c r="I178" s="96" t="str">
        <f>_xlfn.DISPIMG("ID_64216D22650749C889A3761C6FE362E2",1)</f>
        <v>=DISPIMG("ID_64216D22650749C889A3761C6FE362E2",1)</v>
      </c>
    </row>
    <row r="179" ht="73.65" spans="1:9">
      <c r="A179" s="13">
        <v>177</v>
      </c>
      <c r="B179" s="136"/>
      <c r="C179" s="139" t="s">
        <v>370</v>
      </c>
      <c r="D179" s="139" t="s">
        <v>371</v>
      </c>
      <c r="E179" s="140">
        <v>2</v>
      </c>
      <c r="F179" s="12"/>
      <c r="G179" s="139">
        <v>75</v>
      </c>
      <c r="H179" s="98">
        <v>150</v>
      </c>
      <c r="I179" s="96" t="str">
        <f>_xlfn.DISPIMG("ID_5BBABE32529541D188F3C532C074A60B",1)</f>
        <v>=DISPIMG("ID_5BBABE32529541D188F3C532C074A60B",1)</v>
      </c>
    </row>
    <row r="180" ht="97.6" spans="1:9">
      <c r="A180" s="13">
        <v>178</v>
      </c>
      <c r="B180" s="136"/>
      <c r="C180" s="139" t="s">
        <v>372</v>
      </c>
      <c r="D180" s="139"/>
      <c r="E180" s="140">
        <v>5</v>
      </c>
      <c r="F180" s="12" t="s">
        <v>373</v>
      </c>
      <c r="G180" s="139">
        <v>25</v>
      </c>
      <c r="H180" s="98">
        <v>125</v>
      </c>
      <c r="I180" s="96" t="str">
        <f>_xlfn.DISPIMG("ID_F8DA621528AB4D95A1CE36C488D01033",1)</f>
        <v>=DISPIMG("ID_F8DA621528AB4D95A1CE36C488D01033",1)</v>
      </c>
    </row>
    <row r="181" ht="85.45" spans="1:9">
      <c r="A181" s="13">
        <v>179</v>
      </c>
      <c r="B181" s="104"/>
      <c r="C181" s="139" t="s">
        <v>374</v>
      </c>
      <c r="D181" s="139" t="s">
        <v>375</v>
      </c>
      <c r="E181" s="140">
        <v>5</v>
      </c>
      <c r="F181" s="12" t="s">
        <v>376</v>
      </c>
      <c r="G181" s="139">
        <v>40</v>
      </c>
      <c r="H181" s="98">
        <v>200</v>
      </c>
      <c r="I181" s="96" t="str">
        <f>_xlfn.DISPIMG("ID_DD391DEA2B6D48F687B950BAB3377938",1)</f>
        <v>=DISPIMG("ID_DD391DEA2B6D48F687B950BAB3377938",1)</v>
      </c>
    </row>
    <row r="182" s="2" customFormat="1" ht="15" customHeight="1" spans="1:9">
      <c r="A182" s="142" t="s">
        <v>377</v>
      </c>
      <c r="B182" s="12" t="s">
        <v>377</v>
      </c>
      <c r="C182" s="143"/>
      <c r="D182" s="143"/>
      <c r="E182" s="144"/>
      <c r="F182" s="143"/>
      <c r="G182" s="145"/>
      <c r="H182" s="143">
        <v>69726</v>
      </c>
      <c r="I182" s="96"/>
    </row>
    <row r="183" ht="14.25" spans="1:9">
      <c r="A183" s="146"/>
    </row>
    <row r="184" ht="14.25" spans="1:9">
      <c r="A184" s="147"/>
    </row>
    <row r="185" ht="14.25" spans="1:9">
      <c r="A185" s="148"/>
    </row>
    <row r="186" ht="14.25" spans="1:9">
      <c r="A186" s="146"/>
    </row>
    <row r="187" ht="14.25" spans="1:9">
      <c r="A187" s="149"/>
    </row>
  </sheetData>
  <mergeCells count="8">
    <mergeCell ref="A1:H1"/>
    <mergeCell ref="B3:B80"/>
    <mergeCell ref="B81:B90"/>
    <mergeCell ref="B91:B97"/>
    <mergeCell ref="B98:B113"/>
    <mergeCell ref="B114:B129"/>
    <mergeCell ref="B130:B149"/>
    <mergeCell ref="B150:B18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Corsini</cp:lastModifiedBy>
  <dcterms:created xsi:type="dcterms:W3CDTF">2026-05-08T07:35:00Z</dcterms:created>
  <dcterms:modified xsi:type="dcterms:W3CDTF">2026-05-18T06:59:04Z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3CD3434F6A4741E58A673F31B47521C3_13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